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КП" sheetId="1" r:id="rId4"/>
  </sheets>
  <definedNames>
    <definedName name="_xlnm._FilterDatabase" localSheetId="0" hidden="1">'ТКП'!$A$7:$U$7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<sst xmlns="http://schemas.openxmlformats.org/spreadsheetml/2006/main" uniqueCount="178">
  <si>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Указать название организации (на бланке организации)</t>
  </si>
  <si>
    <t>{"tkp_id":null,"is_full":true,"with_vat":true,"price_type":"c4c5aea1-b5cd-11e8-80e5-005056881952","estimate_id":5136628,"estimate_version_id":6722189,"tkp_form_id":null,"fill_recommended_prices":false}</t>
  </si>
  <si>
    <t>1</t>
  </si>
  <si>
    <t>H6ToCR42bOgqdEE9sL+rFFV7SVq6B/bk5lsRT47JWMVOIzAK8nZ3LCSM8OHPicwBWI9x9v3yeS6laL7kfY7uh/0lcJsUaSSNaSJgYefUQaRKuC0Vq6dnEQkQw2w//cTyo9bRCdBuyxpxp+Pl0dK2sLo9SFSAgJ0RfpUeFyv6rr8=</t>
  </si>
  <si>
    <t>ТЕХНИКО-КОММЕРЧЕСКОЕ ПРЕДЛОЖЕНИЕ (ТКП)</t>
  </si>
  <si>
    <t>г. Москва, р-н Зюзино, Кварталы 25, 26, 31, 35, 36А, (Дом, Квартал 35, зона 4.3), 1 этап</t>
  </si>
  <si>
    <t>Стоимость, указанная в предложении, включает в себя все необходимые затраты на выполнение полного комплекса работ, с НДС</t>
  </si>
  <si>
    <t>Предельная стоимость производства работ (ПСПР)</t>
  </si>
  <si>
    <t>Заполните : Название компании</t>
  </si>
  <si>
    <t>Заполните : ИНН</t>
  </si>
  <si>
    <t>eF7VXelyG0eSfhUEIyZCJgEuutHVOCL2B0kdQ9skaAKwTQ4nFLhoI4bXkpQ9RzhChz3eWXntmfEZHl/y7O7sT120aFGiXqHxCvskm1WNhnBUdWclUN0aO8Sj2QC+Lysrv8zK6u4/zBz/7qA9U5rZrR/MpGfeqe9ca1fFkb1rOzvpmfZvm+0d/8DMUXAC/PyHrZnm/u7u/t7WTOlX8At/F/jx+dH01vM32+q929bztxPnHj0/Tfzu/d177N31Hnl3uze7H6W8p+KX+/D1qXfqnaS88+5170HvV37WH+H7aeoCPzHl3fPOxJ8eK898SXxec3//sNXZqx/7H7pgiaPto+POLhxb3393uTUAeO+4c/y7K9c6wbH30sNs97Y7b9HY/mFrC97pNwdX4b23+i+CnzpHV7fhZ3Hw+PBaWxx8t3P89tV36sfDRw8OO832VQGHH+dfmk6T1dt1K9NgzVbGstqFTCHbZplslmWZWyhYRWbz88TrA9YBBmblXNcuDP/tnfbhUWd/LzjHzdu2VSimA/jb+4e7Yxy2Ozs7Vw/b3Bvae61266pAeiRO2q7vHLXfk43FxUnGAjyYNhAyJJcnQXLUeYs4A2RQLk0CZaLp+KP3ufff3rfeV97X3ncZ/sX7Bv7/3PvB+wd8vSOOfJ7yvocDn3ufeX+DX7+An/grPodp+SOc8L180tmlmp0UrQfzKWBx3r0BoQKCSzrVvZ7xnqa8L7sfQ6w4hZhxnk4BdPhb93r3JkSRs+7tlM3SKdtNp3IW/IOfc6735zSQ/Mw7956Mni/OgDc7F6HJmc+9lE5Zqe5/ir8+k1okV6rlkrLIHcB1DsyfcKvw2As2uRXEYqAAJLqfpLz7Ke8ZxNUT7yGE2nPvJ/iJx9dToHofzj7rftz9EM4/6d7k54J9T7x74nX8Rx7OT+BV97ofwNeH/NO6t/lhP9xfF19vp/xYfh/+9AxOOxMv6kX/4MA5RPbzFHwgGB4OnsEZj+ET7qb4m4AMnHdvAv4bKfDDz7w7UmM7pZqTlLG/75nwBAz2Uc+03OrDI+Cb+lzI131uMHHK/SGW4H3fwyyE6SedZC+zUpklxfJL7ui9ATsF5CepEh+QEUEPxtA/cCpjscZK6y8Wi6+Ax7cyqBVWqiUG9VthypPudfAckNl/UYQZVlrIJwXxa+7HPLI84qkaN+Qd7wcZykVWWkwMJXdSPhFPRKgZcNaBQCUDvcRKS4mB/lqMvgDNNQZQnno/i5AZYuaLrHTxBUQMse569xP4+iEcAhGSQb/ESpcSg/659xBSCB6Zn8zLwF1mpcuJgQO7Qp7x/rxw1Bs9sZXa8AorXUkSpneW4dKW8v7ifSfD90tW+mVi+L6DROVP4Jw9kfKhylAus9JyYij/R0QpkcJCWL03H572vOyWXnGTgvoNj5tcn2DiiIyai9TW1h5PCXm5DvgfDsZbKYHEDH0H8P+Q5qXOt/JY+kpi0PR84FW39GpiUGV1hgAdjnnFLa3+U/vtSnIWj/Lb1cSg+RFWXv2kwcAody67pXJiDPRm3ppbeu2f2ovXEjN0pBe/lhg0PR9Yd0vriUElRt+KW6r+U/ttJTmLR/ltNTFoU4m+NbdUm4TB8f5xfWeMwNbMXn237b8tncTwaiCGzUW7YIDLwdHBYZX/bQXe8rBT37n0b9c6B7vwbhKG2yMM/7VSW7mwUpAu762YhVvZPVzbO8RiXJVjXDWLcY03lTAQwVZzAZbRDMIIxOOJRrwit2bFHFS90a7K8VXN4UOPNNhoriof6ZoReG93Wq323mQzfENuzw3TgPVGfVOOctM0SvTYg73mNuVjv7AwEcqJpFZ0Br0z77T7vr+gKXYjnD/vq536a0xiHdR7DF+D43DofbGV4Yn/ou4nUm52sVSzi0nR+7MM02IumxSeb3vG/tBftb/rJ4fdG3Do+vNUUW7KpeRgP/Tupi784qWU6N085U1UGcCLiQGUofllLluqJYbI+4vc8xLbL/EpTzaFiz0dbuOeil9uec94E5EffDyQnfZa27wvdl80hnlf5Mxve3c/lntpYhS5l0Z5aFLg5B5qgYcmhcj7q9xDE9v6ovRQ4XeiiOLxsuel9zx/P9252MHxuHur+3GK76oTvsvVCvwzdcH3cH+3XhB3Twfj7l1p2rCUnBXAiS8E5KIDblIw5e5sgzsnhcj7VO7OuaTw3BGK/jjFA+zwfiGePgV+zXdF3OQbZ26Kvz0Uy0nSjuhSclQ4yBvzcg9MCpTcA/lGtaQQeZ/JPdBJCs+ng9HQ+xm+3/Z+5qtRvmOyFFdyxX6R5FBjVDwpcHKnc8DpkkJ0Se5zLCE43lfjZWGKb6N4Jva0nohtC099EebbLf9D7I/kARBED9wTNDoY+1Rw4CWxhfPc33MI3nu7l5LyAPoIEtOz7kdikw5PD56MfZKqlkrMQiqavHHAN8NEuH5SuOWuz8D1k0LkfSH3/cT6QX8Fv34I7jm4uC/2APtFPV/mPwk2Fj+W7COGhBXc+xa8dGCjmYjaT8R8Gb9sBE54It+ZupScGe5zMwwYISOyb8muRbmDJ4Vb7uAuOHhSiLwv5Q4+SVdrIjzyCk1s4nsm0tzetVF8meCBOO+cb/m9n+olu3wB0b8sSmxeFnv4wzZSLiVHFRGJk8Imd9Q8OGpSiLyv5I6a2Kr2yDLrHe8H+S7OpeQgiiVVEe75RuO70aV+Ukjl7lYAd0sKkfe13N0S6zJ8B7np7e7NAc3jWcCNFATMr/kGi6/gm2IpStT9fPXqT3Dog+DCGj8phgCaGbjWScTWX/ixVLxFxMWjS8kZZCC1526dGssJ+NFfyFIgabZ+MTEmcucvgvMnhcj7m9T5ncQaHQPOP+aXQXbAN0RBHssdXHgCd+3Ba8X4K4LK7UykCv5lLXYmlxKZhB8th6dCr3oS7sP3wrNU/zq/E+5Z/NMGa0z+mRySmGePRvIP+KN8EiVn2JFJNApZHBO2kU6ZxHBLp4yTLdUSQ+R9I58yiXVe/iGSZb+N9jyTHui63QUv7gmCuD5VXFQqIikf+/HXyupMv03/EGbEJ9JAS1qDTs5mAxe6cMcPv+7lYmI45d5vgfcnhUh+Oeiik1ij5jN/rc4XjAe9/vP155KBuO52KTn0DyHecgeErL0XgR/IPTAphHIPtMEDk0Ikr70WnVxiePz92aGpR1jicT7w+gsi1YCYC5EZ8viXete1PhTuK9bu+Arvre4HYu3uzN8wLm7vcM4vKeW1woci/vaCOZ8BHJKdtRzuYPCd9b67PUiKRCUxcwpQmee17PPMJOogmNbf/AwGPfEe9fY/S/ldTIwfH4HM1tYeH4He93xGPstyMMuSgul9L59lTlJ47oC//8xnGCqgJwUTnPGGaMAo1iAvJoZM7mL87iBJIVLcEMFhSeH5VCSsIl31b1giOtwQfE9FciGqvu51fl+M/5r3vpr3vpsfuFOLnzp3P077ie/ZfDrVzuzWOztyB02KpNwNGLhBUojkV6gsOon1Sfj1+oMblM/5wgBfY/ujdz6VsU+KmXzsXRj7pBB5P8rHPrHWA79jkegtits7BbfuSfn39+rVuM8LW99N5IOcFAX5IOdhkDUR/Vq8T6u9Vj9+G44Bvma2kC02c9uZeqNZzzhOs5FpOC34td1utJrbrMGyDf/Mw/13/R+K/rc+s/ZOu3+1yCA19IVwFsy7L2BYzvxp+aiXGiv6vwuF0jK+r4Bl+B680MqhmU3hsrii/LI4Q9QcfWp6l9esyvmsGuLD9PmgL8ThdMpyOmVDdPBzasJL8+S0KmZo2Vk9WnoeV5VzqRriYulx0fK2mpxKzQAVzsXdGo7oo9SO2s3jjkSsIKJf2220ZSM0HtMtGaMFeVPMZqzo5IosP0rL11GwPhohl7erB0LfIkG6MoiLRIijUzjEiDhZ5DtgRm8t2VsJPfdO/awUMlT/xorSRe6lYmmZyGZMC9V0pqCFVlYuhlTwo2qHAK8Xe1YViFepiJk+Yq0IU1YALlMB4919QsVSAK8QgY9pUgRwPb+oKtBWqWjxoZmgOgqwNQrYgShtWFcUymLJm8cB6oLSxGiQWtIyb8tQLlJR4qcbVl3E3V3E0isIyrPuLXEP4mCVnbeYxT1+4e/y5VgrW1qmkolZXCy5uJDRx6AucsirZMhMH7JWKCkrEJfJiPEOP6m+yJFXqMhNC4wcbpUMFx+kKQojR1sjoRV+sRWPxKhERr5HI8BdVFoZDVNTZOQ4F6k48bNOU2b8XX6PxLajp6KxzVdjg3b2kAjJCC1ZFsgNkVTMcmMr5IaKPga5kUNeJUNm+pC14kpZgbhMRox3/EnlRo68QkVuWm7kcKtkuPiATZEbOdoaCW2cFY1acORbsnrI3azSzmig2oKjqmyISPEzDys5/8uVRPTxxAVm4oFa3gOxBeAnv8XHe0v+Q2LELoBnwQ1r+KkPxIaj3qtlTJcsG7SIyDZmLcoptIiKPgYtkkNeJUNm+pC1gk5ZgbhMRoyfEZNqkRx5hYrctBbJ4VbJcPHRnKJFcrQ1Etp4Sx+1GuVCsVtKS6OhEtRIVQIRseJn33T1yK+CbopdEP4F8Py23KL/A6/9dzhNsRCXAzUico1ZjRyFGlHRx6BGcsirZMhMH7JW2CkrEJfJiPHzYVI1kiOvUJGbViM53CoZLj6eU9RIjrZGQhu/Gqn0yAlFbyttjQZL0iOVIhHR4mcgVpG+6W+H/SkF0jIsT+LxlGMCpbhLkuWA+hB5xaw+LL1i5eFfMb1i2/DPgX+uQpGojGJQJJZeBRqrQGMVaKwCjVUFjVUyDaZPQysclYFFGViUgUUZWJSBRVnBokxmgZ83kyoXS1eATQXYVIBNBdhUFGwqVDam1Yylq0ChChSqQKEKFKoKClUyBbxGUBSOpWvAoAYMasCgBgxqCgY1EgNOIb/VF7tfhanfu/uHv5HQokmfSvxYKAlHOQw4rETlm8+r1I8Id1QkVKZFSt+XouvEr3V/LPbT+U/RBp079Z769ZZ4ppB/Kb04UVy4eerfYe3J8AN94F/vsL9VQvS13hfC2buPlcwUS1RTjKqLcuT4Y+uPr3aOMK4mQ3iRipBpISSiu0RF5+LQ7bbrR9cOUd70JCcDeJkKMI8D2P7tQXvvSAZwbwSgNZ/NZmUQr1AhFnAQ39nfuYaakDJwv6SCG1V8BTihLhjrFVwZvGUqPGtUwxX4eFIlxI+UkixfvrS+Xl6/sF6urV684Oe+oIMQ0AB4OmW/lJZv+3uZTAupfn1aytxkdADcfHZe7r+vkMEi5a8PFmNyMN2cb+5XfBPLIL9KhoyUwMmKJB8/MJldVnNYIXNAahehLPKBA+jZoSFQUVglU2CaFNDuA1adC2CNVT9UtEixO5hinKmg4swamRJSHg+0YowM4mtkiEh5PMC6xlo/srymnpXrZLg6gklyEh/7WnhUqVDxjxXFYfjpEeW18IhSJcNHCqdmNQwuU5VHkxoJKYeazTethtvazjBmNTJOvtHMFFrtesayc06xnt9uNQNfUtbEuz3/kRCk1sWqytjVY4mlJ6ueQ1jpVNAyHosmeYzmFGGjgyytv+cPAYEa+PFVGZslk2wYns2ktadBFqOSHcJiCjWqQSKjQh1CRKeWlc72KyaJjMp5CJEJK16DJEZFPoQEtjK2s868ojY2SGSsfg5holVDj7maVWCKwvNlowQ1ovI0qr2g5nN5agMZmquu+0yy1oh76HIFk+avGWWlO+0wrELHcS16HCvGGMN/vx6cozG3SGwZ2wVLfn+cgK07yjamFomVVfVIiHiRC0TYRO7v/dsM/BzcXsC/H/Y9cdu0x96p3x/hN/JO+Y9e5GmfjNISlZKDo6TX6/DuiF0OvJkzfk9lfkd+0erhP4qm0Am/afktiTG6t8SNKsUtAft3UH7yfFMFPzpkL5lpLlJNw7RMgzCLDN0lKjrkupNOAiud3JepAJGrSDqJqbLJQoSIXEWaMOUkgtNZM0JYryC33TIVXnJNlkJv8TMf2mSh0kLqp36TxbJyjrLLQkWLVFDNLku+32XJq7ssVMhIEZ1G3g1MZpfVHFbIHJCqOUGXJT87NATqLguVAtOkgHYfsOpcAGsEbZmMFql26LIFEWgqqECzRqaE1MdpdFmoEJH6qNFlyfe7LMpZuU6Gq6OYJCcJ6r/QqFKh4jfcZcnPDple3WWhwkcqp26XJT9XlUeTGgmpSK2Ynd22W24m27J5rV1oZArZZj7Tyteb9YbNmkW77pNRltUhqwzU0lrVZZHfnVDJEktPVoCHsNIpwmU8Fk3y0FjPwxbnn4lyGwrPq34R7mRT4lEjEmpLJqkxPLVJK1GDLDSWHqdQsRokYqblIqNxxSSN+BouBknorvwiRkJZJRukEVu7hbH8vK3otpjkpxGdp1H1BbVfobdKX1DXfyZZa4Q8dNmCSffXjLLSnXMYVhHdlshxrBhj3O+29NK/mLst0h0FC3wMQtii78A57W6LYuPAIhUvcqEIm9BJuy38AWL3u594jyDb+1DcMU1clsmfQvaJ+iZpREIOjpBer0WG8CIVIdNCSER3iYoOuQiETyDlT/i+TMWHXNHRyAvVHQ8iROSKzoQ5HxGczvoNxno5MJ9i9wwRYWJNDzubXrGt3npkMbTxQaWGlDL9xgcrsqz6+hIqXKSaaXY+iv3OR1Hd+aBCRgraNHJgYDK7rOawQuaA1LAJOh/F2aEhUHc+qBSYJgW0+4BV5wJYI2jLZLRI0UOXEIhoU4FoU0FFmzUyLaRWTqP7QYWI1EqN7kex3/1Qzsx1Mlwd9SQ5SlCPhUaWChW/4e5HcXbI9OruBxU+Uj51ux/Fuao8otRISDnU7XrDqrcabqZed7MZh1ntTIE5Tma7adWL7UIzn633oryyzA2p+qmlrqL7YYfewXycJZaerCAOYaVTFMt4LJrkobG+hi2W/xfKY36vhTN+E4arwW0anj9w+664V4PYvPd8k1/3Y//EXNb7u8wISyaNwPBGwJev4hGJ9/1n2oqng/OO0Cl/su3IHSpkdC+ZpKuxujhxPWySR4z9FJM0YuunmCQxmkGEkEDX4NZ83pZ26ZZNMomtpWIVisra9mWjDDWC/jQKyl5ZCZWBWIz3v8tYrxhlrRH20BURpopYM8pKd+JhWIU3VaLHsWKMsZ+EOk6r2S7kMu3tpptxtgv5TKHoFDJ51ihmc/V2s55jW/EnodJQtWBb2qZA0Ys9CTXIQyMeYZPQz7z73VviSo/73es8/RTXjZyIa0uehOai3mkvZ/2/979wst5fpAnBkklzMLw5YktHDdLViMuTp6MGecSZjhqkEV86apCEripiRmLeLjAZkWWTROLLRt1CSDZqkqFG9J9mNmr1shhLnY2aZK0R9aacjZpkpTvvMKwistHIcawYY9zf4tNLxGLe4uPI2C70SmYF23x2lG1cW3xUDwGh4kV2RLEJo2yLj0gQb4gdPdeDRyLe8E7F3yFf7N6WEVqiEnJwhKawxYeKkGkhRKBj6Txk43Mpy0rn5PvjL1GxInufk2eURHzIJqZGpqjc8EOFiGxiTpgFEsHptCxR1sszaXxapgJMbr9Pzu++23bYXh8yLaSmTXmvDxkuUtb09vrYdrDXxzeyDPKrZMhIZZtGMgxMZpfVHFbIHJBiRt/rA8CHhkC514dMgWlSQLsPWHUugDWCtkxGi9Q7dC2BiDQVVKRZI1NCSuQU9vmQISIlEr/Ppx9ZXlPPynUyXB3RJDlJUJSFRpUKFb/ZfT79iPJaeESpkuEjpVNznw+4TFUeTWokpAKqk3PquSYUwM1tfo0LK2QaVnY7k3WzLZtlczm3se2TUda6IaU/td5V7fPJ6bHE0pNVxSGsdCpjGY9Fkzw0FtmwFfOP/nNYxCNaRKflrPsRfyRm95NeA8W7x791b/m/tVIsl50tqK+ENkmf4enjq9cJWyoG6WosLk5eABvkEWdLxSCN+FoqBknoLu1iRkJddBskEltLxbUcW3mPWqMMNaL9NKrIoJbM9Zbic+p60iRrjaiHLoMw5cOaUVa68w7DKqKlEjmOFWOM+y2Vngs7W7G2VJiM7YLthLK1R9nG1VLJyVtAi1S8yIUnbIL4vf+IWkgSf+o/QX34Ubbd290PeEuFJ1E/j+/SuQe/Xg+ebdvbH26zkAySyNvB8Z5G54WIkGkhJKK7REWHXHvCp5q85eY9mE/Jx/kyFSdyQUkjlVT3XIgQkQtKE6aJRHA6y0cI6+UcS/WIAirC5JourLcU6oQ2Xai0kKqn33SxikVL2XOhokXqnmbPxen3XBx1z4UKGSl908iWgcnssprDCpmDo8lBf4XUmR0aAnXPhUqBaVJAuw9YdS6ANYK2TEaL1D10sYEINBVUoFkjU0JK5DR6LlSISInU6Lk4/Z6Lclauk+HqiCbJSYKqLTSqVKj4DfdcnNkh06t7LlT4SOXU7bk4c1V5NKmRkIrsql5o55xWM7NtQXHssJabqee2Wxm3kctbhWKTtRtNn4yyGA5ZG6AWxKqeC9NjiaUnK5tDWOmUzjIeiyZ5aKzCYUtqfM/lAuKS65eCzgxU1aGdGYNGYngj4avbCTszBulqrFHiy2VVZ8YgDyOdmex81s3JqFwxSSW+7oxBErqrxIjRsC0I/tJ9BcsmmcTWnrGYZauveDHJUEMYplFwBmUn6y3rqx8db5S1RuhDV0yYSmPNKCvdiYdhFdGeiRzHijHGvD2T9qN/jF0Z6Rrhgu2GksyNkoyvKyN95MQiFS9yaQqbQproyrBcyBMOqLwdHO9pdGWICJkWQiK6S1R0yNUpfJoZ1ZUh4kQuOeHTyJCuDBEicslpwvSQCE5ngQlhPTsvDV/LVHjJtWTyvZVSN7QlQ6WFlDz9loydZ3llS4aKFil6mi0Zt9+SUT7O+FUyZKTuTSNDBiazy2oOK2QOSA2boCXjzg4NgbolQ6XANCmg3QesOhfAGkFbJqNFih66wEAEmgoq0KyRKSH1cRotGSpEpD5qtGTcfktGOSvXyXB1FJPkJEGlFhpVKlT8hlsy7uyQ6dUtGSp8pHLqtmTcuao8mtRISIWnNAt5t5l3Mtl61oaq2GGZeos1MoUmsyBPYq7d6I2FshIOWQ+gVsOqlkzoIw3HWWLpyWrmEFY6dbOMx6JJHhorb9h62lBLJupiGYNGYngj4UvbCVsyBumOpgwhdPG1sqolY5CHoZaMlVW0ZAxSia8lY5CE7sowYjTswjzLKa6YMcjkBWnJmGSoIQzTKDiDsjPfW8pXP2feKGuN0IeumDCVxppRVroTD8MqdBzXosexYoyxuGIm+A/e5e1Oq9XeW4IsbE0kYdwUzWwhW2zmtjP1RrOecZxmI9NwWvBru91oNbdZg2UbW8N5LG8hDVmxvdPu22bYiP4n0qcEL6I3ilKzbcifzsgT9HGD4ViKdHbU8VHk8KUUZ7QpZ7RpiNGo+qMY4asrILSwIGe0sGCA0kBipnbJo3bzuLO/F86R7pKWfCVnoxg2k1l+lHO/7h11OhR8TadTYN6kYh51KxRmTbdSYAZ/I4AeqFaTcxxL7jhWNpSQ+gFBsXiOHPQmGXQsriMHzX2KgFpkD0n7jjx/2LBCb2LKisn6jhz0Jhl0LL4jB82dioD6hYg7OYXv2GGE3LGrteP1HTnoTTLoWHxHDpo7FQH1CxF3HIXv5EIJWcn6jhz0Jhl0LL4jB82dioD6hfAdlt6w8vCvmN6wbfjnwD9X4U9OKEk7WX9i6U0gsglENoHIJhDZVBDZJBOJxcdYGr7k+ZcifAEu8MXhX+RsuFcS6AwsO4/d+9xGbjnxSaKXDBULMWsW8zsn1rzyvoOv870MIRwd5ZAht6IMUME7Xq/ZisD/Bhm/o40fj3wdgfxNMnKmg5wexnq7ORBUNshURgNYNBVdJ6oi8G+S8SP3oVCCFhh1LgA2HpkogDnibL5pNdzWdoYxi99yqNHMFFrtesayc06xnt9uNYOlYnXQ2q0r146nE7iC8OVvE4HBCw1grp4psDaQTrVI6pNPNzfSXTeMUe7faarX3EpcwPKRxnjdCm0iuK5y7sYhYNH43yDjNytg0cjfJCMfnVXRUXMCJ6ogqGyQqcQhYNH4N8n4jQpYfi4ANi5gFMAccZHZ2W275WayLZtHskIjU8g285lWvt6sN2zWLNr1rRdFwAooAZO3ipSmwNogKQErRLrrhjHKfQHrlf+JC1gx0hivc+UNMYa6mRCHgEXjf4OM36yARSN/k4x8dFZFR80JnKiCoLJBphKHgEXj3yTjNypgxbkA2LiAUQBzxLinOr8YAtZ7nHWEgBl7srVsqkVSn3i62dlId90wRpn6MO/kXMRCuUho+3CCx00m5CIWwkVMUY58wmbMOY5tRxrjddJDV9Lx5DgI/G+Q8RvNcRDI3yQjH51V0cI6gRNVEFQ2yFRiyHEQ+DfJ+E3mOLY9FwAby3FIgH23x9zY/gURsBxKwEL70BPc3F821SKpTz7dcpHuumGMcuTzDOIWMCfSGK+T7mCZjknAovG/QcZvVsCikb9JRj46q6Kj5gROVEFQ2SBTiUPAovFvkvEbFTBnLgA2LmAUwGKVGXXrrxdEwBhKwJieKbA2SErAorv6G8Yoq+74FrduRbeKXydd5p+OSbei8b9Bxm9Wt6KRv0lGPjqZooPlBE5UQVDZIFOJQ7ei8W+S8RvVLXcuADauWxTAIqVGXR/5guhWHqVboY3iCa4RlU21SOqTT7foZv6GMcpDl8W+N5Me+OSZ0sxlC44MfajvWOmBTwuOHB3/bqd9BMab2d7fO+bfm/s7+4f8h/rhWw3+bpfty8wp5MHQ4rYhcKja2W0fpVbb76bW93fre/BpR53fwx8sOz1zba/VPtzp7PHz9vbhG7ysvtN5a4/bl7/t2/uHnd/DZ9V34Iyd9vYxvPyd9uFxpymONOG09iEce/ewflBt/xZec3x4rQ3v0gCK7UOBtbF/fLy/6//ED1Y4i+AD0xIKWfEfv/JyptWpv7W/xz+L8moBmPTKw85bbxNferx/QHkhvHK7syOI8u/cpeGEo/0dGH7uC60l5Wu5Y9QPj8dPCHyBO4O4w8/l/UNwM9+B+E/82mw480p7r30IRobzDg73j/1d4Pysnf3mb9rgfsHhNsfiz0k42Nl7G2bkMQf//5ySPYs=</t>
  </si>
  <si>
    <t>object_element_guid</t>
  </si>
  <si>
    <t>id</t>
  </si>
  <si>
    <t>zeroParent_id</t>
  </si>
  <si>
    <t>material_guid</t>
  </si>
  <si>
    <t>work_guid</t>
  </si>
  <si>
    <t>hwd_guid</t>
  </si>
  <si>
    <t>cost_item_guid</t>
  </si>
  <si>
    <t>Номер п/п</t>
  </si>
  <si>
    <t>Код узла ИСР</t>
  </si>
  <si>
    <t>Наименование затрат</t>
  </si>
  <si>
    <t>Комментарий по ИСР</t>
  </si>
  <si>
    <t>Комментарий подрядчика</t>
  </si>
  <si>
    <t>Ед. изм.</t>
  </si>
  <si>
    <t>Коэф.расхода</t>
  </si>
  <si>
    <t>Кол-во БО</t>
  </si>
  <si>
    <t>Общее кол-во</t>
  </si>
  <si>
    <t>Цена, руб. с НДС</t>
  </si>
  <si>
    <t>Материалы/
оборудование</t>
  </si>
  <si>
    <t>СМР, ПНР</t>
  </si>
  <si>
    <t>Стоимость, руб с НДС</t>
  </si>
  <si>
    <t>Общая стоимость,
руб. с НДС</t>
  </si>
  <si>
    <t>1. Жилое здание</t>
  </si>
  <si>
    <t>c0809c3f-abca-44cb-b4df-aeebdcf5b50b</t>
  </si>
  <si>
    <t>1.1</t>
  </si>
  <si>
    <t>6</t>
  </si>
  <si>
    <t>Затраты на строительство</t>
  </si>
  <si>
    <t>1.1.1</t>
  </si>
  <si>
    <t>6.2</t>
  </si>
  <si>
    <t>СМР корпуса без отделки</t>
  </si>
  <si>
    <t>1.1.1.1</t>
  </si>
  <si>
    <t>6.2.1</t>
  </si>
  <si>
    <t>СМР подземной части корпуса</t>
  </si>
  <si>
    <t>1.1.1.1.1</t>
  </si>
  <si>
    <t>6.2.1.2</t>
  </si>
  <si>
    <t>Шпунтовое ограждение, укрепление грунтов</t>
  </si>
  <si>
    <t>1.1.1.1.1.1</t>
  </si>
  <si>
    <t>6.2.1.2.1</t>
  </si>
  <si>
    <t>Шпунтовое ограждение котлована, траншеи</t>
  </si>
  <si>
    <t>1.1.1.1.1.1.1</t>
  </si>
  <si>
    <t>6.2.1.2.1.1</t>
  </si>
  <si>
    <t>Монтаж шпунтового ограждения</t>
  </si>
  <si>
    <t>1.1.1.1.1.1.1.1</t>
  </si>
  <si>
    <t>6.2.1.2.1.1.7.1</t>
  </si>
  <si>
    <t>Засыпка скважин, труб / сыпучими материалами мелкой фракции</t>
  </si>
  <si>
    <t>м3</t>
  </si>
  <si>
    <t>d1398951-3c91-4fbe-be8b-82de0cd0ea50</t>
  </si>
  <si>
    <t>15c43ab1-62de-4111-8bbd-0d821c7d278e</t>
  </si>
  <si>
    <t>0ef60281-2abb-49ce-b8fe-ae5ac35ebba4</t>
  </si>
  <si>
    <t>1.1.1.1.1.1.1.1.1</t>
  </si>
  <si>
    <t>Песок_</t>
  </si>
  <si>
    <t>255943964.13097</t>
  </si>
  <si>
    <t>19317174.13097</t>
  </si>
  <si>
    <t>07c1b6df-551b-47bc-8dea-12349a7fdc19</t>
  </si>
  <si>
    <t>1.1.1.1.1.1.1.2</t>
  </si>
  <si>
    <t>6.2.1.2.1.1.10.1</t>
  </si>
  <si>
    <t>Устройство забирки / из досок</t>
  </si>
  <si>
    <t>Стоимость работы учитывает устройство уголка для монтажа забирки</t>
  </si>
  <si>
    <t>м2</t>
  </si>
  <si>
    <t>01aa13d6-d79f-49ba-be80-b8d254acf29d</t>
  </si>
  <si>
    <t>3d57b219-c932-47f6-83ec-7e3286fa339b</t>
  </si>
  <si>
    <t>1.1.1.1.1.1.1.2.1</t>
  </si>
  <si>
    <t>Доска_ / 40 мм</t>
  </si>
  <si>
    <t>255943966.26723</t>
  </si>
  <si>
    <t>19267916.26723</t>
  </si>
  <si>
    <t>9520f2d6-0d2b-478b-80c7-d7acab25c92a</t>
  </si>
  <si>
    <t>1.1.1.1.1.1.1.3</t>
  </si>
  <si>
    <t>6.2.1.2.1.1.11.1</t>
  </si>
  <si>
    <t>Устройство обвязочного пояса</t>
  </si>
  <si>
    <t>т</t>
  </si>
  <si>
    <t>9219301b-b1c2-40e8-b506-407f64f71086</t>
  </si>
  <si>
    <t>a8ecb317-b253-49cb-9e7c-29bf0a90f43d</t>
  </si>
  <si>
    <t>1.1.1.1.1.1.1.3.1</t>
  </si>
  <si>
    <t>Швеллер_ / с оборачиваемостью / 30У</t>
  </si>
  <si>
    <t>давальческий материал</t>
  </si>
  <si>
    <t>255943968.715062</t>
  </si>
  <si>
    <t>19267519.715062</t>
  </si>
  <si>
    <t>fab1adb6-aa60-451e-8544-fc1a9e8c70a4</t>
  </si>
  <si>
    <t>1.1.1.1.1.1.1.3.2</t>
  </si>
  <si>
    <t>Двутавр с учетом оборачиваемости_ / №40Б1</t>
  </si>
  <si>
    <t>255943968.42716</t>
  </si>
  <si>
    <t>19267519.42716</t>
  </si>
  <si>
    <t>f44dce83-efc6-4f87-8948-75b903aeca35</t>
  </si>
  <si>
    <t>1.1.1.1.1.1.1.4</t>
  </si>
  <si>
    <t>6.2.1.2.1.1.12.1</t>
  </si>
  <si>
    <t>Устройство распорной системы</t>
  </si>
  <si>
    <t>5,7м + 11,3м</t>
  </si>
  <si>
    <t>d1c2dfb0-b86a-4dd4-8db1-6cc7cf031073</t>
  </si>
  <si>
    <t>fe9d0f5e-ef56-4c06-8e9c-69450bef996e</t>
  </si>
  <si>
    <t>1.1.1.1.1.1.1.4.1</t>
  </si>
  <si>
    <t>Труба стальная_ / б/у / d 530*8 мм</t>
  </si>
  <si>
    <t>255943970.20790</t>
  </si>
  <si>
    <t>19267735.20790</t>
  </si>
  <si>
    <t>2434a3c3-ecfb-4758-b10f-060d250336bf</t>
  </si>
  <si>
    <t>1.1.1.1.1.1.1.5</t>
  </si>
  <si>
    <t>6.2.1.2.1.1.13.4</t>
  </si>
  <si>
    <t>Погружение шпунтовых свай с учетом бурения / 325 мм</t>
  </si>
  <si>
    <t>пог. м</t>
  </si>
  <si>
    <t>2c7f0ba5-6d96-4036-ac13-dd4936f87fa5</t>
  </si>
  <si>
    <t>19ed9e5e-fc18-4bf2-924a-f59073329765</t>
  </si>
  <si>
    <t>1.1.1.1.1.1.1.5.1</t>
  </si>
  <si>
    <t>Труба стальная_ / б/у (с оборачиваемостью) / d 325*8 мм</t>
  </si>
  <si>
    <t>255943972.42099</t>
  </si>
  <si>
    <t>19267615.42099</t>
  </si>
  <si>
    <t>9a8e34dc-f158-45d6-a3fd-6b37189c5ebc</t>
  </si>
  <si>
    <t>1.1.1.1.1.1.1.6</t>
  </si>
  <si>
    <t>6.2.1.2.1.1.13.7</t>
  </si>
  <si>
    <t>Погружение шпунтовых свай с учетом бурения / 530 мм</t>
  </si>
  <si>
    <t>a3670ed6-6160-4948-9139-57ce41690f56</t>
  </si>
  <si>
    <t>950e0c47-fe4a-460e-ac7b-37aa79bc5ccc</t>
  </si>
  <si>
    <t>1.1.1.1.1.1.1.6.1</t>
  </si>
  <si>
    <t>Труба стальная_ / б/у (с оборачиваемостью) / d 530*8 мм</t>
  </si>
  <si>
    <t>255943973.20793</t>
  </si>
  <si>
    <t>19267620.20793</t>
  </si>
  <si>
    <t>1c876c74-0a02-4545-ad5b-8c51277562b0</t>
  </si>
  <si>
    <t>Общая стоимость работ, руб. с НДС</t>
  </si>
  <si>
    <t>Квалификационная и контактная информация</t>
  </si>
  <si>
    <t>А</t>
  </si>
  <si>
    <t>Наличие авансирования</t>
  </si>
  <si>
    <t>да (%) /нет</t>
  </si>
  <si>
    <t>Б</t>
  </si>
  <si>
    <t>Готовность приступить к работе по уведомлению</t>
  </si>
  <si>
    <t>да /нет</t>
  </si>
  <si>
    <t>В</t>
  </si>
  <si>
    <t>Готовность предоставить банковскую гарантию (при наличии аванса)</t>
  </si>
  <si>
    <t>да(банк) /нет</t>
  </si>
  <si>
    <t>Г</t>
  </si>
  <si>
    <t>Срок исполнения предмета тендера</t>
  </si>
  <si>
    <t>мес.</t>
  </si>
  <si>
    <t>Д</t>
  </si>
  <si>
    <t>Гарантийный срок 5 лет</t>
  </si>
  <si>
    <t>E</t>
  </si>
  <si>
    <t>Информация о посещении объекта (были/не были), вопросы по результатам посещения</t>
  </si>
  <si>
    <t>были/не были
да/нет</t>
  </si>
  <si>
    <t>Ж</t>
  </si>
  <si>
    <t>Виды работ, планируемые к выполнению субподрядными организациями</t>
  </si>
  <si>
    <t>вид работ-наименование</t>
  </si>
  <si>
    <t>З</t>
  </si>
  <si>
    <t>Готовность подписать договор в редакции Заказчика</t>
  </si>
  <si>
    <t>да/нет</t>
  </si>
  <si>
    <t>И</t>
  </si>
  <si>
    <t>Наличие СРО</t>
  </si>
  <si>
    <t>да (сумма) /нет</t>
  </si>
  <si>
    <t>К</t>
  </si>
  <si>
    <t>Опыт работы с ГК ПИК (при наличии текущих проектов- указать % реализации)</t>
  </si>
  <si>
    <t>объект/ вид работ/% выполнения</t>
  </si>
  <si>
    <t>Л</t>
  </si>
  <si>
    <t>Опыт реализации подобных видов работ за последние 2-3 года (указать не более 5 ключевых объектов и их заказчиков)</t>
  </si>
  <si>
    <t>объект/заказчик/год</t>
  </si>
  <si>
    <t>М</t>
  </si>
  <si>
    <t>Численность работающих всего / численность, планируемая для выполнения предмета тендера</t>
  </si>
  <si>
    <t>кол-во/кол-во</t>
  </si>
  <si>
    <t>Н</t>
  </si>
  <si>
    <t>Дата регистрации компании</t>
  </si>
  <si>
    <t>дд/мм/гг</t>
  </si>
  <si>
    <t>О</t>
  </si>
  <si>
    <t>Оборот за последние 3 года (указать оборот (выручку) по данным бухгалтерской отчетности за 2014/2015/2016 год)</t>
  </si>
  <si>
    <t>год-сумма/год-сумма/год-сумма (руб.без НДС)</t>
  </si>
  <si>
    <t>2015-
2016-
2017-</t>
  </si>
  <si>
    <t>П</t>
  </si>
  <si>
    <t>Сайт компании</t>
  </si>
  <si>
    <t>ссылка</t>
  </si>
  <si>
    <t>Р</t>
  </si>
  <si>
    <t>Генеральный директор : Ф.И.О. полностью, тел., e-mail</t>
  </si>
  <si>
    <t>С</t>
  </si>
  <si>
    <t>Контактное лицо: Ф.И.О. полностью, тел., e-mail</t>
  </si>
  <si>
    <t>Т</t>
  </si>
  <si>
    <t>Примечание к ТКП претендента</t>
  </si>
</sst>
</file>

<file path=xl/styles.xml><?xml version="1.0" encoding="utf-8"?>
<styleSheet xmlns="http://schemas.openxmlformats.org/spreadsheetml/2006/main" xml:space="preserve">
  <numFmts count="1">
    <numFmt numFmtId="164" formatCode="#,##0.000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Times New Roman"/>
    </font>
    <font>
      <b val="0"/>
      <i val="0"/>
      <strike val="0"/>
      <u val="none"/>
      <sz val="12"/>
      <color rgb="FF2F5487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1"/>
      <i val="0"/>
      <strike val="0"/>
      <u val="none"/>
      <sz val="16"/>
      <color rgb="FFFFFFFF"/>
      <name val="Times New Roman"/>
    </font>
    <font>
      <b val="1"/>
      <i val="0"/>
      <strike val="0"/>
      <u val="none"/>
      <sz val="13"/>
      <color rgb="FF00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4"/>
      <color rgb="FF000000"/>
      <name val="Times New Roman"/>
    </font>
    <font>
      <b val="0"/>
      <i val="1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800000"/>
      <name val="Times New Roman"/>
    </font>
    <font>
      <b val="1"/>
      <i val="0"/>
      <strike val="0"/>
      <u val="none"/>
      <sz val="14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2F5487"/>
        <bgColor rgb="FF000000"/>
      </patternFill>
    </fill>
    <fill>
      <patternFill patternType="solid">
        <fgColor rgb="FFDBE6F1"/>
        <bgColor rgb="FF000000"/>
      </patternFill>
    </fill>
    <fill>
      <patternFill patternType="solid">
        <fgColor rgb="FFD9D9D8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 applyProtection="true">
      <alignment horizontal="left" vertical="center" textRotation="0" wrapText="false" shrinkToFit="false"/>
      <protection locked="true"/>
    </xf>
    <xf xfId="0" fontId="2" numFmtId="0" fillId="2" borderId="0" applyFont="1" applyNumberFormat="0" applyFill="1" applyBorder="0" applyAlignment="1" applyProtection="true">
      <alignment horizontal="left" vertical="center" textRotation="0" wrapText="true" shrinkToFit="false"/>
      <protection locked="tru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true"/>
    </xf>
    <xf xfId="0" fontId="4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true"/>
    </xf>
    <xf xfId="0" fontId="5" numFmtId="0" fillId="3" borderId="1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5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5" numFmtId="0" fillId="3" borderId="3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5" numFmtId="0" fillId="3" borderId="1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5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5" numFmtId="0" fillId="3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1" applyBorder="0" applyAlignment="0" applyProtection="true">
      <protection locked="true"/>
    </xf>
    <xf xfId="0" fontId="6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tru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true"/>
    </xf>
    <xf xfId="0" fontId="4" numFmtId="0" fillId="0" borderId="4" applyFont="1" applyNumberFormat="0" applyFill="0" applyBorder="1" applyAlignment="1" applyProtection="true">
      <alignment horizontal="center" vertical="center" textRotation="0" wrapText="true" shrinkToFit="false"/>
      <protection locked="true"/>
    </xf>
    <xf xfId="0" fontId="4" numFmtId="0" fillId="0" borderId="5" applyFont="1" applyNumberFormat="0" applyFill="0" applyBorder="1" applyAlignment="1" applyProtection="true">
      <alignment horizontal="center" vertical="center" textRotation="0" wrapText="true" shrinkToFit="false"/>
      <protection locked="true"/>
    </xf>
    <xf xfId="0" fontId="4" numFmtId="0" fillId="0" borderId="6" applyFont="1" applyNumberFormat="0" applyFill="0" applyBorder="1" applyAlignment="1" applyProtection="true">
      <alignment horizontal="center" vertical="center" textRotation="0" wrapText="true" shrinkToFit="false"/>
      <protection locked="true"/>
    </xf>
    <xf xfId="0" fontId="4" numFmtId="0" fillId="0" borderId="1" applyFont="1" applyNumberFormat="0" applyFill="0" applyBorder="1" applyAlignment="1" applyProtection="true">
      <alignment horizontal="center" vertical="center" textRotation="0" wrapText="true" shrinkToFit="false"/>
      <protection locked="true"/>
    </xf>
    <xf xfId="0" fontId="4" numFmtId="0" fillId="0" borderId="3" applyFont="1" applyNumberFormat="0" applyFill="0" applyBorder="1" applyAlignment="1" applyProtection="true">
      <alignment horizontal="center" vertical="center" textRotation="0" wrapText="true" shrinkToFit="false"/>
      <protection locked="true"/>
    </xf>
    <xf xfId="0" fontId="4" numFmtId="0" fillId="0" borderId="7" applyFont="1" applyNumberFormat="0" applyFill="0" applyBorder="1" applyAlignment="1" applyProtection="true">
      <alignment horizontal="center" vertical="center" textRotation="0" wrapText="true" shrinkToFit="false"/>
      <protection locked="true"/>
    </xf>
    <xf xfId="0" fontId="7" numFmtId="4" fillId="0" borderId="7" applyFont="1" applyNumberFormat="1" applyFill="0" applyBorder="1" applyAlignment="1" applyProtection="true">
      <alignment horizontal="center" vertical="center" textRotation="0" wrapText="false" shrinkToFit="false"/>
      <protection locked="true"/>
    </xf>
    <xf xfId="0" fontId="8" numFmtId="0" fillId="4" borderId="1" applyFont="1" applyNumberFormat="0" applyFill="1" applyBorder="1" applyAlignment="1" applyProtection="true">
      <alignment horizontal="left" vertical="center" textRotation="0" wrapText="false" shrinkToFit="false"/>
      <protection locked="true"/>
    </xf>
    <xf xfId="0" fontId="8" numFmtId="0" fillId="4" borderId="2" applyFont="1" applyNumberFormat="0" applyFill="1" applyBorder="1" applyAlignment="1" applyProtection="true">
      <alignment horizontal="left" vertical="center" textRotation="0" wrapText="false" shrinkToFit="false"/>
      <protection locked="true"/>
    </xf>
    <xf xfId="0" fontId="8" numFmtId="0" fillId="4" borderId="3" applyFont="1" applyNumberFormat="0" applyFill="1" applyBorder="1" applyAlignment="1" applyProtection="true">
      <alignment horizontal="left" vertical="center" textRotation="0" wrapText="false" shrinkToFit="false"/>
      <protection locked="true"/>
    </xf>
    <xf xfId="0" fontId="0" numFmtId="0" fillId="4" borderId="2" applyFont="0" applyNumberFormat="0" applyFill="1" applyBorder="1" applyAlignment="0" applyProtection="true">
      <protection locked="true"/>
    </xf>
    <xf xfId="0" fontId="7" numFmtId="4" fillId="4" borderId="7" applyFont="1" applyNumberFormat="1" applyFill="1" applyBorder="1" applyAlignment="1" applyProtection="true">
      <alignment horizontal="center" vertical="center" textRotation="0" wrapText="false" shrinkToFit="false"/>
      <protection locked="true"/>
    </xf>
    <xf xfId="0" fontId="4" numFmtId="4" fillId="0" borderId="0" applyFont="1" applyNumberFormat="1" applyFill="0" applyBorder="0" applyAlignment="1" applyProtection="true">
      <alignment horizontal="left" vertical="center" textRotation="0" wrapText="false" shrinkToFit="false"/>
      <protection locked="true"/>
    </xf>
    <xf xfId="0" fontId="4" numFmtId="0" fillId="0" borderId="7" applyFont="1" applyNumberFormat="0" applyFill="0" applyBorder="1" applyAlignment="1" applyProtection="true">
      <alignment horizontal="left" vertical="center" textRotation="0" wrapText="false" shrinkToFit="false"/>
      <protection locked="true"/>
    </xf>
    <xf xfId="0" fontId="3" numFmtId="0" fillId="0" borderId="1" applyFont="1" applyNumberFormat="0" applyFill="0" applyBorder="1" applyAlignment="1" applyProtection="true">
      <alignment horizontal="left" vertical="center" textRotation="0" wrapText="false" shrinkToFit="false"/>
      <protection locked="true"/>
    </xf>
    <xf xfId="0" fontId="3" numFmtId="0" fillId="0" borderId="2" applyFont="1" applyNumberFormat="0" applyFill="0" applyBorder="1" applyAlignment="1" applyProtection="true">
      <alignment horizontal="left" vertical="center" textRotation="0" wrapText="false" shrinkToFit="false"/>
      <protection locked="true"/>
    </xf>
    <xf xfId="0" fontId="3" numFmtId="0" fillId="0" borderId="3" applyFont="1" applyNumberFormat="0" applyFill="0" applyBorder="1" applyAlignment="1" applyProtection="true">
      <alignment horizontal="left" vertical="center" textRotation="0" wrapText="false" shrinkToFit="false"/>
      <protection locked="true"/>
    </xf>
    <xf xfId="0" fontId="9" numFmtId="0" fillId="0" borderId="7" applyFont="1" applyNumberFormat="0" applyFill="0" applyBorder="1" applyAlignment="1" applyProtection="true">
      <alignment horizontal="left" vertical="center" textRotation="0" wrapText="true" shrinkToFit="false"/>
      <protection locked="true"/>
    </xf>
    <xf xfId="0" fontId="9" numFmtId="0" fillId="0" borderId="7" applyFont="1" applyNumberFormat="0" applyFill="0" applyBorder="1" applyAlignment="1" applyProtection="true">
      <alignment horizontal="center" vertical="center" textRotation="0" wrapText="true" shrinkToFit="false"/>
      <protection locked="true"/>
    </xf>
    <xf xfId="0" fontId="9" numFmtId="164" fillId="0" borderId="7" applyFont="1" applyNumberFormat="1" applyFill="0" applyBorder="1" applyAlignment="1" applyProtection="true">
      <alignment horizontal="center" vertical="center" textRotation="0" wrapText="true" shrinkToFit="false"/>
      <protection locked="true"/>
    </xf>
    <xf xfId="0" fontId="9" numFmtId="4" fillId="0" borderId="7" applyFont="1" applyNumberFormat="1" applyFill="0" applyBorder="1" applyAlignment="1" applyProtection="true">
      <alignment horizontal="center" vertical="center" textRotation="0" wrapText="true" shrinkToFit="false"/>
      <protection locked="true"/>
    </xf>
    <xf xfId="0" fontId="9" numFmtId="4" fillId="3" borderId="7" applyFont="1" applyNumberFormat="1" applyFill="1" applyBorder="1" applyAlignment="1" applyProtection="true">
      <alignment horizontal="center" vertical="center" textRotation="0" wrapText="true" shrinkToFit="false"/>
      <protection locked="true"/>
    </xf>
    <xf xfId="0" fontId="9" numFmtId="4" fillId="3" borderId="7" applyFont="1" applyNumberFormat="1" applyFill="1" applyBorder="1" applyAlignment="1" applyProtection="true">
      <alignment horizontal="center" vertical="center" textRotation="0" wrapText="true" shrinkToFit="false"/>
      <protection locked="false"/>
    </xf>
    <xf xfId="0" fontId="10" numFmtId="0" fillId="0" borderId="7" applyFont="1" applyNumberFormat="0" applyFill="0" applyBorder="1" applyAlignment="1" applyProtection="true">
      <alignment horizontal="right" vertical="center" textRotation="0" wrapText="true" shrinkToFit="false"/>
      <protection locked="true"/>
    </xf>
    <xf xfId="0" fontId="9" numFmtId="0" fillId="0" borderId="7" applyFont="1" applyNumberFormat="0" applyFill="0" applyBorder="1" applyAlignment="1" applyProtection="true">
      <alignment horizontal="center" vertical="center" textRotation="0" wrapText="false" shrinkToFit="false"/>
      <protection locked="true"/>
    </xf>
    <xf xfId="0" fontId="9" numFmtId="164" fillId="0" borderId="7" applyFont="1" applyNumberFormat="1" applyFill="0" applyBorder="1" applyAlignment="1" applyProtection="true">
      <alignment horizontal="center" vertical="center" textRotation="0" wrapText="false" shrinkToFit="false"/>
      <protection locked="true"/>
    </xf>
    <xf xfId="0" fontId="11" numFmtId="164" fillId="0" borderId="7" applyFont="1" applyNumberFormat="1" applyFill="0" applyBorder="1" applyAlignment="1" applyProtection="true">
      <alignment horizontal="center" vertical="center" textRotation="0" wrapText="false" shrinkToFit="false"/>
      <protection locked="true"/>
    </xf>
    <xf xfId="0" fontId="9" numFmtId="4" fillId="3" borderId="7" applyFont="1" applyNumberFormat="1" applyFill="1" applyBorder="1" applyAlignment="1" applyProtection="true">
      <alignment horizontal="center" vertical="center" textRotation="0" wrapText="false" shrinkToFit="false"/>
      <protection locked="true"/>
    </xf>
    <xf xfId="0" fontId="9" numFmtId="4" fillId="0" borderId="7" applyFont="1" applyNumberFormat="1" applyFill="0" applyBorder="1" applyAlignment="1" applyProtection="true">
      <alignment horizontal="center" vertical="center" textRotation="0" wrapText="false" shrinkToFit="false"/>
      <protection locked="true"/>
    </xf>
    <xf xfId="0" fontId="9" numFmtId="4" fillId="3" borderId="7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0" applyFont="0" applyNumberFormat="0" applyFill="1" applyBorder="0" applyAlignment="0" applyProtection="true">
      <protection locked="true"/>
    </xf>
    <xf xfId="0" fontId="12" numFmtId="0" fillId="3" borderId="7" applyFont="1" applyNumberFormat="0" applyFill="1" applyBorder="1" applyAlignment="1" applyProtection="true">
      <alignment horizontal="right" vertical="center" textRotation="0" wrapText="false" shrinkToFit="false"/>
      <protection locked="true"/>
    </xf>
    <xf xfId="0" fontId="12" numFmtId="4" fillId="3" borderId="7" applyFont="1" applyNumberFormat="1" applyFill="1" applyBorder="1" applyAlignment="1" applyProtection="true">
      <alignment horizontal="center" vertical="center" textRotation="0" wrapText="false" shrinkToFit="false"/>
      <protection locked="true"/>
    </xf>
    <xf xfId="0" fontId="4" numFmtId="0" fillId="0" borderId="7" applyFont="1" applyNumberFormat="0" applyFill="0" applyBorder="1" applyAlignment="1" applyProtection="true">
      <alignment horizontal="left" vertical="center" textRotation="0" wrapText="true" shrinkToFit="false"/>
      <protection locked="true"/>
    </xf>
    <xf xfId="0" fontId="4" numFmtId="0" fillId="0" borderId="2" applyFont="1" applyNumberFormat="0" applyFill="0" applyBorder="1" applyAlignment="1" applyProtection="true">
      <alignment horizontal="center" vertical="center" textRotation="0" wrapText="true" shrinkToFit="false"/>
      <protection locked="true"/>
    </xf>
    <xf xfId="0" fontId="0" numFmtId="0" fillId="0" borderId="1" applyFont="0" applyNumberFormat="0" applyFill="0" applyBorder="1" applyAlignment="0" applyProtection="true">
      <protection locked="true"/>
    </xf>
    <xf xfId="0" fontId="0" numFmtId="0" fillId="0" borderId="2" applyFont="0" applyNumberFormat="0" applyFill="0" applyBorder="1" applyAlignment="0" applyProtection="true">
      <protection locked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AI47"/>
  <sheetViews>
    <sheetView tabSelected="1" workbookViewId="0" zoomScale="85" showGridLines="true" showRowColHeaders="1">
      <pane xSplit="9" ySplit="7" activePane="bottomRight" state="frozen" topLeftCell="J8"/>
      <selection pane="bottomRight" activeCell="H47" sqref="H47"/>
    </sheetView>
  </sheetViews>
  <sheetFormatPr defaultRowHeight="14.4" outlineLevelRow="0" outlineLevelCol="0"/>
  <cols>
    <col min="1" max="1" width="20" customWidth="true" style="0"/>
    <col min="2" max="2" width="21.709" bestFit="true" customWidth="true" style="0"/>
    <col min="3" max="3" width="55.67" customWidth="true" style="0"/>
    <col min="4" max="4" width="38" customWidth="true" style="0"/>
    <col min="5" max="5" width="38" customWidth="true" style="0"/>
    <col min="6" max="6" width="16.5" customWidth="true" style="0"/>
    <col min="7" max="7" width="16.5" customWidth="true" style="0"/>
    <col min="8" max="8" width="16" customWidth="true" style="0"/>
    <col min="9" max="9" width="16.82" customWidth="true" style="0"/>
    <col min="10" max="10" width="16" customWidth="true" style="0"/>
    <col min="11" max="11" width="17" customWidth="true" style="0"/>
    <col min="12" max="12" width="17.67" customWidth="true" style="0"/>
    <col min="13" max="13" width="18" customWidth="true" style="0"/>
    <col min="14" max="14" width="18.83" customWidth="true" style="0"/>
    <col min="15" max="15" width="23.67" customWidth="true" style="0"/>
    <col min="16" max="16" width="16" customWidth="true" style="0"/>
    <col min="17" max="17" width="17" customWidth="true" style="0"/>
    <col min="18" max="18" width="17.67" customWidth="true" style="0"/>
    <col min="19" max="19" width="18" customWidth="true" style="0"/>
    <col min="20" max="20" width="18.83" customWidth="true" style="0"/>
    <col min="21" max="21" width="23.67" customWidth="true" style="0"/>
    <col min="22" max="22" width="9.10" hidden="true" style="0"/>
    <col min="23" max="23" width="9.10" hidden="true" style="0"/>
    <col min="24" max="24" width="9.10" hidden="true" style="0"/>
    <col min="25" max="25" width="9.10" hidden="true" style="0"/>
    <col min="26" max="26" width="9.10" hidden="true" style="0"/>
    <col min="27" max="27" width="9.10" hidden="true" style="0"/>
    <col min="28" max="28" width="9.10" hidden="true" style="0"/>
    <col min="29" max="29" width="9.10" hidden="true" style="0"/>
    <col min="30" max="30" width="9.10" hidden="true" style="0"/>
    <col min="31" max="31" width="9.10" hidden="true" style="0"/>
    <col min="32" max="32" width="9.10" hidden="true" style="0"/>
    <col min="33" max="33" width="9.10" hidden="true" style="0"/>
    <col min="34" max="34" width="9.10" hidden="true" style="0"/>
    <col min="35" max="35" width="9.10" hidden="true" style="0"/>
  </cols>
  <sheetData>
    <row r="1" spans="1:35" customHeight="1" ht="15">
      <c r="A1" s="1" t="s">
        <v>0</v>
      </c>
      <c r="B1" s="11"/>
      <c r="C1" s="11"/>
      <c r="D1" s="2" t="s">
        <v>1</v>
      </c>
      <c r="E1" s="2" t="s">
        <v>3</v>
      </c>
      <c r="F1" s="2" t="s">
        <v>2</v>
      </c>
      <c r="G1" s="2" t="s">
        <v>10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AC1" s="13" t="s">
        <v>11</v>
      </c>
      <c r="AD1" s="13" t="s">
        <v>12</v>
      </c>
      <c r="AE1" s="13" t="s">
        <v>13</v>
      </c>
      <c r="AF1" s="13" t="s">
        <v>14</v>
      </c>
      <c r="AG1" s="13" t="s">
        <v>15</v>
      </c>
      <c r="AH1" s="13" t="s">
        <v>16</v>
      </c>
      <c r="AI1" s="13" t="s">
        <v>17</v>
      </c>
    </row>
    <row r="2" spans="1:35" customHeight="1" ht="30.75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5" customHeight="1" ht="15">
      <c r="A3" s="12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35" customHeight="1" ht="15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35" customHeight="1" ht="40.75">
      <c r="A5" s="14" t="s">
        <v>18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4" t="s">
        <v>24</v>
      </c>
      <c r="H5" s="14" t="s">
        <v>25</v>
      </c>
      <c r="I5" s="14" t="s">
        <v>26</v>
      </c>
      <c r="J5" s="5" t="s">
        <v>7</v>
      </c>
      <c r="K5" s="6"/>
      <c r="L5" s="6"/>
      <c r="M5" s="6"/>
      <c r="N5" s="6"/>
      <c r="O5" s="7"/>
      <c r="P5" s="8" t="s">
        <v>8</v>
      </c>
      <c r="Q5" s="9"/>
      <c r="R5" s="10"/>
      <c r="S5" s="8" t="s">
        <v>9</v>
      </c>
      <c r="T5" s="9"/>
      <c r="U5" s="10"/>
    </row>
    <row r="6" spans="1:35" customHeight="1" ht="15.75">
      <c r="A6" s="15"/>
      <c r="B6" s="15"/>
      <c r="C6" s="15"/>
      <c r="D6" s="15"/>
      <c r="E6" s="15"/>
      <c r="F6" s="15"/>
      <c r="G6" s="15"/>
      <c r="H6" s="15"/>
      <c r="I6" s="15"/>
      <c r="J6" s="17" t="s">
        <v>27</v>
      </c>
      <c r="K6" s="18"/>
      <c r="L6" s="14" t="s">
        <v>27</v>
      </c>
      <c r="M6" s="17" t="s">
        <v>30</v>
      </c>
      <c r="N6" s="18"/>
      <c r="O6" s="14" t="s">
        <v>31</v>
      </c>
      <c r="P6" s="17" t="s">
        <v>27</v>
      </c>
      <c r="Q6" s="18"/>
      <c r="R6" s="14" t="s">
        <v>27</v>
      </c>
      <c r="S6" s="17" t="s">
        <v>30</v>
      </c>
      <c r="T6" s="18"/>
      <c r="U6" s="14" t="s">
        <v>31</v>
      </c>
    </row>
    <row r="7" spans="1:35" customHeight="1" ht="31.25">
      <c r="A7" s="16"/>
      <c r="B7" s="16"/>
      <c r="C7" s="16"/>
      <c r="D7" s="16"/>
      <c r="E7" s="16"/>
      <c r="F7" s="16"/>
      <c r="G7" s="16"/>
      <c r="H7" s="16"/>
      <c r="I7" s="16"/>
      <c r="J7" s="19" t="s">
        <v>28</v>
      </c>
      <c r="K7" s="19" t="s">
        <v>29</v>
      </c>
      <c r="L7" s="16"/>
      <c r="M7" s="19" t="s">
        <v>28</v>
      </c>
      <c r="N7" s="19" t="s">
        <v>29</v>
      </c>
      <c r="O7" s="16"/>
      <c r="P7" s="19" t="s">
        <v>28</v>
      </c>
      <c r="Q7" s="19" t="s">
        <v>29</v>
      </c>
      <c r="R7" s="16"/>
      <c r="S7" s="19" t="s">
        <v>28</v>
      </c>
      <c r="T7" s="19" t="s">
        <v>29</v>
      </c>
      <c r="U7" s="16"/>
    </row>
    <row r="8" spans="1:35" customHeight="1" ht="30">
      <c r="A8" s="21" t="s">
        <v>32</v>
      </c>
      <c r="B8" s="22"/>
      <c r="C8" s="22"/>
      <c r="D8" s="22"/>
      <c r="E8" s="22"/>
      <c r="F8" s="22"/>
      <c r="G8" s="22"/>
      <c r="H8" s="22"/>
      <c r="I8" s="23"/>
      <c r="J8" s="24"/>
      <c r="K8" s="24"/>
      <c r="L8" s="24"/>
      <c r="M8" s="25">
        <f>SUM(M9)</f>
        <v>4722900.05</v>
      </c>
      <c r="N8" s="25">
        <f>SUM(N9)</f>
        <v>9472019.1</v>
      </c>
      <c r="O8" s="25">
        <f>SUM(O9)</f>
        <v>14194919.15</v>
      </c>
      <c r="P8" s="24"/>
      <c r="Q8" s="24"/>
      <c r="R8" s="24"/>
      <c r="S8" s="25">
        <f>SUM(S9)</f>
        <v>0</v>
      </c>
      <c r="T8" s="25">
        <f>SUM(T9)</f>
        <v>0</v>
      </c>
      <c r="U8" s="25">
        <f>SUM(U9)</f>
        <v>0</v>
      </c>
      <c r="Y8" s="26">
        <f>SUM(Y9)</f>
        <v>0</v>
      </c>
      <c r="Z8" s="26">
        <f>SUM(Z9)</f>
        <v>0</v>
      </c>
      <c r="AA8" s="26">
        <f>SUM(AA9)</f>
        <v>0</v>
      </c>
      <c r="AC8" s="13" t="s">
        <v>33</v>
      </c>
    </row>
    <row r="9" spans="1:35" customHeight="1" ht="17">
      <c r="A9" s="27" t="s">
        <v>34</v>
      </c>
      <c r="B9" s="27" t="s">
        <v>35</v>
      </c>
      <c r="C9" s="28" t="s">
        <v>36</v>
      </c>
      <c r="D9" s="29"/>
      <c r="E9" s="29"/>
      <c r="F9" s="29"/>
      <c r="G9" s="29"/>
      <c r="H9" s="29"/>
      <c r="I9" s="30"/>
      <c r="M9" s="20">
        <f>SUM(M10)</f>
        <v>4722900.05</v>
      </c>
      <c r="N9" s="20">
        <f>SUM(N10)</f>
        <v>9472019.1</v>
      </c>
      <c r="O9" s="20">
        <f>SUM(O10)</f>
        <v>14194919.15</v>
      </c>
      <c r="S9" s="20">
        <f>SUM(S10)</f>
        <v>0</v>
      </c>
      <c r="T9" s="20">
        <f>SUM(T10)</f>
        <v>0</v>
      </c>
      <c r="U9" s="20">
        <f>SUM(U10)</f>
        <v>0</v>
      </c>
      <c r="Y9" s="26">
        <f>SUM(Y10)</f>
        <v>0</v>
      </c>
      <c r="Z9" s="26">
        <f>SUM(Z10)</f>
        <v>0</v>
      </c>
      <c r="AA9" s="26">
        <f>SUM(AA10)</f>
        <v>0</v>
      </c>
      <c r="AD9" s="13">
        <v>255943957</v>
      </c>
      <c r="AE9" s="13">
        <v>19259000</v>
      </c>
    </row>
    <row r="10" spans="1:35" customHeight="1" ht="17">
      <c r="A10" s="27" t="s">
        <v>37</v>
      </c>
      <c r="B10" s="27" t="s">
        <v>38</v>
      </c>
      <c r="C10" s="28" t="s">
        <v>39</v>
      </c>
      <c r="D10" s="29"/>
      <c r="E10" s="29"/>
      <c r="F10" s="29"/>
      <c r="G10" s="29"/>
      <c r="H10" s="29"/>
      <c r="I10" s="30"/>
      <c r="M10" s="20">
        <f>SUM(M11)</f>
        <v>4722900.05</v>
      </c>
      <c r="N10" s="20">
        <f>SUM(N11)</f>
        <v>9472019.1</v>
      </c>
      <c r="O10" s="20">
        <f>SUM(O11)</f>
        <v>14194919.15</v>
      </c>
      <c r="S10" s="20">
        <f>SUM(S11)</f>
        <v>0</v>
      </c>
      <c r="T10" s="20">
        <f>SUM(T11)</f>
        <v>0</v>
      </c>
      <c r="U10" s="20">
        <f>SUM(U11)</f>
        <v>0</v>
      </c>
      <c r="Y10" s="26">
        <f>SUM(Y11)</f>
        <v>0</v>
      </c>
      <c r="Z10" s="26">
        <f>SUM(Z11)</f>
        <v>0</v>
      </c>
      <c r="AA10" s="26">
        <f>SUM(AA11)</f>
        <v>0</v>
      </c>
      <c r="AD10" s="13">
        <v>255943958</v>
      </c>
      <c r="AE10" s="13">
        <v>19259003</v>
      </c>
    </row>
    <row r="11" spans="1:35" customHeight="1" ht="17">
      <c r="A11" s="27" t="s">
        <v>40</v>
      </c>
      <c r="B11" s="27" t="s">
        <v>41</v>
      </c>
      <c r="C11" s="28" t="s">
        <v>42</v>
      </c>
      <c r="D11" s="29"/>
      <c r="E11" s="29"/>
      <c r="F11" s="29"/>
      <c r="G11" s="29"/>
      <c r="H11" s="29"/>
      <c r="I11" s="30"/>
      <c r="M11" s="20">
        <f>SUM(M12)</f>
        <v>4722900.05</v>
      </c>
      <c r="N11" s="20">
        <f>SUM(N12)</f>
        <v>9472019.1</v>
      </c>
      <c r="O11" s="20">
        <f>SUM(O12)</f>
        <v>14194919.15</v>
      </c>
      <c r="S11" s="20">
        <f>SUM(S12)</f>
        <v>0</v>
      </c>
      <c r="T11" s="20">
        <f>SUM(T12)</f>
        <v>0</v>
      </c>
      <c r="U11" s="20">
        <f>SUM(U12)</f>
        <v>0</v>
      </c>
      <c r="Y11" s="26">
        <f>SUM(Y12)</f>
        <v>0</v>
      </c>
      <c r="Z11" s="26">
        <f>SUM(Z12)</f>
        <v>0</v>
      </c>
      <c r="AA11" s="26">
        <f>SUM(AA12)</f>
        <v>0</v>
      </c>
      <c r="AD11" s="13">
        <v>255943959</v>
      </c>
      <c r="AE11" s="13">
        <v>19259002</v>
      </c>
    </row>
    <row r="12" spans="1:35" customHeight="1" ht="17">
      <c r="A12" s="27" t="s">
        <v>43</v>
      </c>
      <c r="B12" s="27" t="s">
        <v>44</v>
      </c>
      <c r="C12" s="28" t="s">
        <v>45</v>
      </c>
      <c r="D12" s="29"/>
      <c r="E12" s="29"/>
      <c r="F12" s="29"/>
      <c r="G12" s="29"/>
      <c r="H12" s="29"/>
      <c r="I12" s="30"/>
      <c r="M12" s="20">
        <f>SUM(M13)</f>
        <v>4722900.05</v>
      </c>
      <c r="N12" s="20">
        <f>SUM(N13)</f>
        <v>9472019.1</v>
      </c>
      <c r="O12" s="20">
        <f>SUM(O13)</f>
        <v>14194919.15</v>
      </c>
      <c r="S12" s="20">
        <f>SUM(S13)</f>
        <v>0</v>
      </c>
      <c r="T12" s="20">
        <f>SUM(T13)</f>
        <v>0</v>
      </c>
      <c r="U12" s="20">
        <f>SUM(U13)</f>
        <v>0</v>
      </c>
      <c r="Y12" s="26">
        <f>SUM(Y13)</f>
        <v>0</v>
      </c>
      <c r="Z12" s="26">
        <f>SUM(Z13)</f>
        <v>0</v>
      </c>
      <c r="AA12" s="26">
        <f>SUM(AA13)</f>
        <v>0</v>
      </c>
      <c r="AD12" s="13">
        <v>255943960</v>
      </c>
      <c r="AE12" s="13">
        <v>19259001</v>
      </c>
    </row>
    <row r="13" spans="1:35" customHeight="1" ht="17">
      <c r="A13" s="27" t="s">
        <v>46</v>
      </c>
      <c r="B13" s="27" t="s">
        <v>47</v>
      </c>
      <c r="C13" s="28" t="s">
        <v>48</v>
      </c>
      <c r="D13" s="29"/>
      <c r="E13" s="29"/>
      <c r="F13" s="29"/>
      <c r="G13" s="29"/>
      <c r="H13" s="29"/>
      <c r="I13" s="30"/>
      <c r="M13" s="20">
        <f>SUM(M14)</f>
        <v>4722900.05</v>
      </c>
      <c r="N13" s="20">
        <f>SUM(N14)</f>
        <v>9472019.1</v>
      </c>
      <c r="O13" s="20">
        <f>SUM(O14)</f>
        <v>14194919.15</v>
      </c>
      <c r="S13" s="20">
        <f>SUM(S14)</f>
        <v>0</v>
      </c>
      <c r="T13" s="20">
        <f>SUM(T14)</f>
        <v>0</v>
      </c>
      <c r="U13" s="20">
        <f>SUM(U14)</f>
        <v>0</v>
      </c>
      <c r="Y13" s="26">
        <f>SUM(Y14)</f>
        <v>0</v>
      </c>
      <c r="Z13" s="26">
        <f>SUM(Z14)</f>
        <v>0</v>
      </c>
      <c r="AA13" s="26">
        <f>SUM(AA14)</f>
        <v>0</v>
      </c>
      <c r="AD13" s="13">
        <v>255943961</v>
      </c>
      <c r="AE13" s="13">
        <v>19259004</v>
      </c>
    </row>
    <row r="14" spans="1:35" customHeight="1" ht="17">
      <c r="A14" s="27" t="s">
        <v>49</v>
      </c>
      <c r="B14" s="27" t="s">
        <v>50</v>
      </c>
      <c r="C14" s="28" t="s">
        <v>51</v>
      </c>
      <c r="D14" s="29"/>
      <c r="E14" s="29"/>
      <c r="F14" s="29"/>
      <c r="G14" s="29"/>
      <c r="H14" s="29"/>
      <c r="I14" s="30"/>
      <c r="M14" s="20">
        <f>SUM(M15,M17,M19,M22,M24,M26)</f>
        <v>4722900.05</v>
      </c>
      <c r="N14" s="20">
        <f>SUM(N15,N17,N19,N22,N24,N26)</f>
        <v>9472019.1</v>
      </c>
      <c r="O14" s="20">
        <f>SUM(O15,O17,O19,O22,O24,O26)</f>
        <v>14194919.15</v>
      </c>
      <c r="S14" s="20">
        <f>SUM(S15,S17,S19,S22,S24,S26)</f>
        <v>0</v>
      </c>
      <c r="T14" s="20">
        <f>SUM(T15,T17,T19,T22,T24,T26)</f>
        <v>0</v>
      </c>
      <c r="U14" s="20">
        <f>SUM(U15,U17,U19,U22,U24,U26)</f>
        <v>0</v>
      </c>
      <c r="Y14" s="26">
        <f>SUM(Y15,Y17,Y19,Y22,Y24,Y26)</f>
        <v>0</v>
      </c>
      <c r="Z14" s="26">
        <f>SUM(Z15,Z17,Z19,Z22,Z24,Z26)</f>
        <v>0</v>
      </c>
      <c r="AA14" s="26">
        <f>SUM(AA15,AA17,AA19,AA22,AA24,AA26)</f>
        <v>0</v>
      </c>
      <c r="AD14" s="13">
        <v>255943962</v>
      </c>
      <c r="AE14" s="13">
        <v>19259005</v>
      </c>
    </row>
    <row r="15" spans="1:35">
      <c r="A15" s="27" t="s">
        <v>52</v>
      </c>
      <c r="B15" s="27" t="s">
        <v>53</v>
      </c>
      <c r="C15" s="31" t="s">
        <v>54</v>
      </c>
      <c r="D15" s="32"/>
      <c r="E15" s="32"/>
      <c r="F15" s="32" t="s">
        <v>55</v>
      </c>
      <c r="G15" s="33">
        <v>1.0</v>
      </c>
      <c r="H15" s="33"/>
      <c r="I15" s="33">
        <v>186</v>
      </c>
      <c r="J15" s="34">
        <f>IFERROR(ROUND(SUM(M16)/I15, 2),0)</f>
        <v>1303.5</v>
      </c>
      <c r="K15" s="35">
        <v>670.0</v>
      </c>
      <c r="L15" s="34">
        <f>J15+ROUND(K15, 2)</f>
        <v>1973.5</v>
      </c>
      <c r="M15" s="34">
        <f>ROUND(J15*I15, 2)</f>
        <v>242451</v>
      </c>
      <c r="N15" s="34">
        <f>ROUND(I15*ROUND(K15, 2), 2)</f>
        <v>124620</v>
      </c>
      <c r="O15" s="34">
        <f>M15+N15</f>
        <v>367071</v>
      </c>
      <c r="P15" s="34">
        <f>IFERROR(ROUND(SUM(S16)/I15, 2),0)</f>
        <v>0</v>
      </c>
      <c r="Q15" s="36">
        <v>0</v>
      </c>
      <c r="R15" s="34">
        <f>P15+ROUND(Q15, 2)</f>
        <v>0</v>
      </c>
      <c r="S15" s="34">
        <f>ROUND(P15*I15, 2)</f>
        <v>0</v>
      </c>
      <c r="T15" s="34">
        <f>ROUND(I15*ROUND(Q15, 2), 2)</f>
        <v>0</v>
      </c>
      <c r="U15" s="34">
        <f>S15+T15</f>
        <v>0</v>
      </c>
      <c r="V15" s="26">
        <f>ROUND(P15 / 1.2, 2)</f>
        <v>0</v>
      </c>
      <c r="W15" s="26">
        <f>ROUND(Q15 / 1.2, 2)</f>
        <v>0</v>
      </c>
      <c r="X15" s="26">
        <f>ROUND(R15 / 1.2, 2)</f>
        <v>0</v>
      </c>
      <c r="Y15" s="26">
        <f>ROUND(S15 / 1.2, 2)</f>
        <v>0</v>
      </c>
      <c r="Z15" s="26">
        <f>ROUND(T15 / 1.2, 2)</f>
        <v>0</v>
      </c>
      <c r="AA15" s="26">
        <f>Y15+Z15</f>
        <v>0</v>
      </c>
      <c r="AD15" s="13">
        <v>255943964</v>
      </c>
      <c r="AE15" s="13">
        <v>19317174</v>
      </c>
      <c r="AG15" s="13" t="s">
        <v>56</v>
      </c>
      <c r="AH15" s="13" t="s">
        <v>57</v>
      </c>
      <c r="AI15" s="13" t="s">
        <v>58</v>
      </c>
    </row>
    <row r="16" spans="1:35">
      <c r="A16" s="27" t="s">
        <v>59</v>
      </c>
      <c r="B16" s="27"/>
      <c r="C16" s="37" t="s">
        <v>60</v>
      </c>
      <c r="D16" s="32"/>
      <c r="E16" s="32"/>
      <c r="F16" s="38" t="s">
        <v>55</v>
      </c>
      <c r="G16" s="39">
        <v>1.1</v>
      </c>
      <c r="H16" s="40"/>
      <c r="I16" s="40">
        <v>204.6</v>
      </c>
      <c r="J16" s="41">
        <v>1185.0</v>
      </c>
      <c r="M16" s="42">
        <f>ROUND(ROUND(J16, 2)*I16, 2)</f>
        <v>242451</v>
      </c>
      <c r="P16" s="43">
        <v>0</v>
      </c>
      <c r="S16" s="42">
        <f>ROUND(ROUND(P16, 2)*I16, 2)</f>
        <v>0</v>
      </c>
      <c r="V16" s="26">
        <f>ROUND(ROUND(P16, 2)/1.2, 2)</f>
        <v>0</v>
      </c>
      <c r="Y16" s="26">
        <f>ROUND(S16 / 1.2, 2)</f>
        <v>0</v>
      </c>
      <c r="AD16" s="13" t="s">
        <v>61</v>
      </c>
      <c r="AE16" s="13" t="s">
        <v>62</v>
      </c>
      <c r="AF16" s="13" t="s">
        <v>63</v>
      </c>
    </row>
    <row r="17" spans="1:35">
      <c r="A17" s="27" t="s">
        <v>64</v>
      </c>
      <c r="B17" s="27" t="s">
        <v>65</v>
      </c>
      <c r="C17" s="31" t="s">
        <v>66</v>
      </c>
      <c r="D17" s="32" t="s">
        <v>67</v>
      </c>
      <c r="E17" s="32"/>
      <c r="F17" s="32" t="s">
        <v>68</v>
      </c>
      <c r="G17" s="33">
        <v>1.0</v>
      </c>
      <c r="H17" s="33"/>
      <c r="I17" s="33">
        <v>800</v>
      </c>
      <c r="J17" s="34">
        <f>IFERROR(ROUND(SUM(M18)/I17, 2),0)</f>
        <v>557.2</v>
      </c>
      <c r="K17" s="35">
        <v>1134.0</v>
      </c>
      <c r="L17" s="34">
        <f>J17+ROUND(K17, 2)</f>
        <v>1691.2</v>
      </c>
      <c r="M17" s="34">
        <f>ROUND(J17*I17, 2)</f>
        <v>445760</v>
      </c>
      <c r="N17" s="34">
        <f>ROUND(I17*ROUND(K17, 2), 2)</f>
        <v>907200</v>
      </c>
      <c r="O17" s="34">
        <f>M17+N17</f>
        <v>1352960</v>
      </c>
      <c r="P17" s="34">
        <f>IFERROR(ROUND(SUM(S18)/I17, 2),0)</f>
        <v>0</v>
      </c>
      <c r="Q17" s="36">
        <v>0</v>
      </c>
      <c r="R17" s="34">
        <f>P17+ROUND(Q17, 2)</f>
        <v>0</v>
      </c>
      <c r="S17" s="34">
        <f>ROUND(P17*I17, 2)</f>
        <v>0</v>
      </c>
      <c r="T17" s="34">
        <f>ROUND(I17*ROUND(Q17, 2), 2)</f>
        <v>0</v>
      </c>
      <c r="U17" s="34">
        <f>S17+T17</f>
        <v>0</v>
      </c>
      <c r="V17" s="26">
        <f>ROUND(P17 / 1.2, 2)</f>
        <v>0</v>
      </c>
      <c r="W17" s="26">
        <f>ROUND(Q17 / 1.2, 2)</f>
        <v>0</v>
      </c>
      <c r="X17" s="26">
        <f>ROUND(R17 / 1.2, 2)</f>
        <v>0</v>
      </c>
      <c r="Y17" s="26">
        <f>ROUND(S17 / 1.2, 2)</f>
        <v>0</v>
      </c>
      <c r="Z17" s="26">
        <f>ROUND(T17 / 1.2, 2)</f>
        <v>0</v>
      </c>
      <c r="AA17" s="26">
        <f>Y17+Z17</f>
        <v>0</v>
      </c>
      <c r="AD17" s="13">
        <v>255943966</v>
      </c>
      <c r="AE17" s="13">
        <v>19267916</v>
      </c>
      <c r="AG17" s="13" t="s">
        <v>69</v>
      </c>
      <c r="AH17" s="13" t="s">
        <v>70</v>
      </c>
      <c r="AI17" s="13" t="s">
        <v>58</v>
      </c>
    </row>
    <row r="18" spans="1:35">
      <c r="A18" s="27" t="s">
        <v>71</v>
      </c>
      <c r="B18" s="27"/>
      <c r="C18" s="37" t="s">
        <v>72</v>
      </c>
      <c r="D18" s="32"/>
      <c r="E18" s="32"/>
      <c r="F18" s="38" t="s">
        <v>68</v>
      </c>
      <c r="G18" s="39">
        <v>1</v>
      </c>
      <c r="H18" s="39"/>
      <c r="I18" s="39">
        <v>800</v>
      </c>
      <c r="J18" s="41">
        <v>557.2</v>
      </c>
      <c r="M18" s="42">
        <f>ROUND(ROUND(J18, 2)*I18, 2)</f>
        <v>445760</v>
      </c>
      <c r="P18" s="43">
        <v>0</v>
      </c>
      <c r="S18" s="42">
        <f>ROUND(ROUND(P18, 2)*I18, 2)</f>
        <v>0</v>
      </c>
      <c r="V18" s="26">
        <f>ROUND(ROUND(P18, 2)/1.2, 2)</f>
        <v>0</v>
      </c>
      <c r="Y18" s="26">
        <f>ROUND(S18 / 1.2, 2)</f>
        <v>0</v>
      </c>
      <c r="AD18" s="13" t="s">
        <v>73</v>
      </c>
      <c r="AE18" s="13" t="s">
        <v>74</v>
      </c>
      <c r="AF18" s="13" t="s">
        <v>75</v>
      </c>
    </row>
    <row r="19" spans="1:35">
      <c r="A19" s="27" t="s">
        <v>76</v>
      </c>
      <c r="B19" s="27" t="s">
        <v>77</v>
      </c>
      <c r="C19" s="31" t="s">
        <v>78</v>
      </c>
      <c r="D19" s="32"/>
      <c r="E19" s="32"/>
      <c r="F19" s="32" t="s">
        <v>79</v>
      </c>
      <c r="G19" s="33">
        <v>1.0</v>
      </c>
      <c r="H19" s="33"/>
      <c r="I19" s="33">
        <v>13.006</v>
      </c>
      <c r="J19" s="34">
        <f>IFERROR(ROUND(SUM(M20,M21)/I19, 2),0)</f>
        <v>18693.97</v>
      </c>
      <c r="K19" s="35">
        <v>59500.0</v>
      </c>
      <c r="L19" s="34">
        <f>J19+ROUND(K19, 2)</f>
        <v>78193.97</v>
      </c>
      <c r="M19" s="34">
        <f>ROUND(J19*I19, 2)</f>
        <v>243133.77</v>
      </c>
      <c r="N19" s="34">
        <f>ROUND(I19*ROUND(K19, 2), 2)</f>
        <v>773857</v>
      </c>
      <c r="O19" s="34">
        <f>M19+N19</f>
        <v>1016990.77</v>
      </c>
      <c r="P19" s="34">
        <f>IFERROR(ROUND(SUM(S20,S21)/I19, 2),0)</f>
        <v>0</v>
      </c>
      <c r="Q19" s="36">
        <v>0</v>
      </c>
      <c r="R19" s="34">
        <f>P19+ROUND(Q19, 2)</f>
        <v>0</v>
      </c>
      <c r="S19" s="34">
        <f>ROUND(P19*I19, 2)</f>
        <v>0</v>
      </c>
      <c r="T19" s="34">
        <f>ROUND(I19*ROUND(Q19, 2), 2)</f>
        <v>0</v>
      </c>
      <c r="U19" s="34">
        <f>S19+T19</f>
        <v>0</v>
      </c>
      <c r="V19" s="26">
        <f>ROUND(P19 / 1.2, 2)</f>
        <v>0</v>
      </c>
      <c r="W19" s="26">
        <f>ROUND(Q19 / 1.2, 2)</f>
        <v>0</v>
      </c>
      <c r="X19" s="26">
        <f>ROUND(R19 / 1.2, 2)</f>
        <v>0</v>
      </c>
      <c r="Y19" s="26">
        <f>ROUND(S19 / 1.2, 2)</f>
        <v>0</v>
      </c>
      <c r="Z19" s="26">
        <f>ROUND(T19 / 1.2, 2)</f>
        <v>0</v>
      </c>
      <c r="AA19" s="26">
        <f>Y19+Z19</f>
        <v>0</v>
      </c>
      <c r="AD19" s="13">
        <v>255943968</v>
      </c>
      <c r="AE19" s="13">
        <v>19267519</v>
      </c>
      <c r="AG19" s="13" t="s">
        <v>80</v>
      </c>
      <c r="AH19" s="13" t="s">
        <v>81</v>
      </c>
      <c r="AI19" s="13" t="s">
        <v>58</v>
      </c>
    </row>
    <row r="20" spans="1:35">
      <c r="A20" s="27" t="s">
        <v>82</v>
      </c>
      <c r="B20" s="27"/>
      <c r="C20" s="37" t="s">
        <v>83</v>
      </c>
      <c r="D20" s="32"/>
      <c r="E20" s="32" t="s">
        <v>84</v>
      </c>
      <c r="F20" s="38" t="s">
        <v>79</v>
      </c>
      <c r="G20" s="39">
        <v>1</v>
      </c>
      <c r="H20" s="40"/>
      <c r="I20" s="40">
        <v>11.722</v>
      </c>
      <c r="J20" s="41">
        <v>18900.0</v>
      </c>
      <c r="M20" s="42">
        <f>ROUND(ROUND(J20, 2)*I20, 2)</f>
        <v>221545.8</v>
      </c>
      <c r="P20" s="43">
        <v>0</v>
      </c>
      <c r="S20" s="42">
        <f>ROUND(ROUND(P20, 2)*I20, 2)</f>
        <v>0</v>
      </c>
      <c r="V20" s="26">
        <f>ROUND(ROUND(P20, 2)/1.2, 2)</f>
        <v>0</v>
      </c>
      <c r="Y20" s="26">
        <f>ROUND(S20 / 1.2, 2)</f>
        <v>0</v>
      </c>
      <c r="AD20" s="13" t="s">
        <v>85</v>
      </c>
      <c r="AE20" s="13" t="s">
        <v>86</v>
      </c>
      <c r="AF20" s="13" t="s">
        <v>87</v>
      </c>
    </row>
    <row r="21" spans="1:35">
      <c r="A21" s="27" t="s">
        <v>88</v>
      </c>
      <c r="B21" s="27"/>
      <c r="C21" s="37" t="s">
        <v>89</v>
      </c>
      <c r="D21" s="32"/>
      <c r="E21" s="32" t="s">
        <v>84</v>
      </c>
      <c r="F21" s="38" t="s">
        <v>79</v>
      </c>
      <c r="G21" s="39">
        <v>1</v>
      </c>
      <c r="H21" s="40"/>
      <c r="I21" s="40">
        <v>1.285</v>
      </c>
      <c r="J21" s="41">
        <v>16800.0</v>
      </c>
      <c r="M21" s="42">
        <f>ROUND(ROUND(J21, 2)*I21, 2)</f>
        <v>21588</v>
      </c>
      <c r="P21" s="43">
        <v>0</v>
      </c>
      <c r="S21" s="42">
        <f>ROUND(ROUND(P21, 2)*I21, 2)</f>
        <v>0</v>
      </c>
      <c r="V21" s="26">
        <f>ROUND(ROUND(P21, 2)/1.2, 2)</f>
        <v>0</v>
      </c>
      <c r="Y21" s="26">
        <f>ROUND(S21 / 1.2, 2)</f>
        <v>0</v>
      </c>
      <c r="AD21" s="13" t="s">
        <v>90</v>
      </c>
      <c r="AE21" s="13" t="s">
        <v>91</v>
      </c>
      <c r="AF21" s="13" t="s">
        <v>92</v>
      </c>
    </row>
    <row r="22" spans="1:35">
      <c r="A22" s="27" t="s">
        <v>93</v>
      </c>
      <c r="B22" s="27" t="s">
        <v>94</v>
      </c>
      <c r="C22" s="31" t="s">
        <v>95</v>
      </c>
      <c r="D22" s="32"/>
      <c r="E22" s="32" t="s">
        <v>96</v>
      </c>
      <c r="F22" s="32" t="s">
        <v>79</v>
      </c>
      <c r="G22" s="33">
        <v>1.0</v>
      </c>
      <c r="H22" s="33"/>
      <c r="I22" s="33">
        <v>1.751</v>
      </c>
      <c r="J22" s="34">
        <f>IFERROR(ROUND(SUM(M23)/I22, 2),0)</f>
        <v>61425</v>
      </c>
      <c r="K22" s="35">
        <v>59500.0</v>
      </c>
      <c r="L22" s="34">
        <f>J22+ROUND(K22, 2)</f>
        <v>120925</v>
      </c>
      <c r="M22" s="34">
        <f>ROUND(J22*I22, 2)</f>
        <v>107555.18</v>
      </c>
      <c r="N22" s="34">
        <f>ROUND(I22*ROUND(K22, 2), 2)</f>
        <v>104184.5</v>
      </c>
      <c r="O22" s="34">
        <f>M22+N22</f>
        <v>211739.68</v>
      </c>
      <c r="P22" s="34">
        <f>IFERROR(ROUND(SUM(S23)/I22, 2),0)</f>
        <v>0</v>
      </c>
      <c r="Q22" s="36">
        <v>0</v>
      </c>
      <c r="R22" s="34">
        <f>P22+ROUND(Q22, 2)</f>
        <v>0</v>
      </c>
      <c r="S22" s="34">
        <f>ROUND(P22*I22, 2)</f>
        <v>0</v>
      </c>
      <c r="T22" s="34">
        <f>ROUND(I22*ROUND(Q22, 2), 2)</f>
        <v>0</v>
      </c>
      <c r="U22" s="34">
        <f>S22+T22</f>
        <v>0</v>
      </c>
      <c r="V22" s="26">
        <f>ROUND(P22 / 1.2, 2)</f>
        <v>0</v>
      </c>
      <c r="W22" s="26">
        <f>ROUND(Q22 / 1.2, 2)</f>
        <v>0</v>
      </c>
      <c r="X22" s="26">
        <f>ROUND(R22 / 1.2, 2)</f>
        <v>0</v>
      </c>
      <c r="Y22" s="26">
        <f>ROUND(S22 / 1.2, 2)</f>
        <v>0</v>
      </c>
      <c r="Z22" s="26">
        <f>ROUND(T22 / 1.2, 2)</f>
        <v>0</v>
      </c>
      <c r="AA22" s="26">
        <f>Y22+Z22</f>
        <v>0</v>
      </c>
      <c r="AD22" s="13">
        <v>255943970</v>
      </c>
      <c r="AE22" s="13">
        <v>19267735</v>
      </c>
      <c r="AG22" s="13" t="s">
        <v>97</v>
      </c>
      <c r="AH22" s="13" t="s">
        <v>98</v>
      </c>
      <c r="AI22" s="13" t="s">
        <v>58</v>
      </c>
    </row>
    <row r="23" spans="1:35">
      <c r="A23" s="27" t="s">
        <v>99</v>
      </c>
      <c r="B23" s="27"/>
      <c r="C23" s="37" t="s">
        <v>100</v>
      </c>
      <c r="D23" s="32"/>
      <c r="E23" s="32" t="s">
        <v>84</v>
      </c>
      <c r="F23" s="38" t="s">
        <v>79</v>
      </c>
      <c r="G23" s="39">
        <v>1</v>
      </c>
      <c r="H23" s="40"/>
      <c r="I23" s="40">
        <v>1.751</v>
      </c>
      <c r="J23" s="41">
        <v>61425.0</v>
      </c>
      <c r="M23" s="42">
        <f>ROUND(ROUND(J23, 2)*I23, 2)</f>
        <v>107555.18</v>
      </c>
      <c r="P23" s="43">
        <v>0</v>
      </c>
      <c r="S23" s="42">
        <f>ROUND(ROUND(P23, 2)*I23, 2)</f>
        <v>0</v>
      </c>
      <c r="V23" s="26">
        <f>ROUND(ROUND(P23, 2)/1.2, 2)</f>
        <v>0</v>
      </c>
      <c r="Y23" s="26">
        <f>ROUND(S23 / 1.2, 2)</f>
        <v>0</v>
      </c>
      <c r="AD23" s="13" t="s">
        <v>101</v>
      </c>
      <c r="AE23" s="13" t="s">
        <v>102</v>
      </c>
      <c r="AF23" s="13" t="s">
        <v>103</v>
      </c>
    </row>
    <row r="24" spans="1:35">
      <c r="A24" s="27" t="s">
        <v>104</v>
      </c>
      <c r="B24" s="27" t="s">
        <v>105</v>
      </c>
      <c r="C24" s="31" t="s">
        <v>106</v>
      </c>
      <c r="D24" s="32"/>
      <c r="E24" s="32"/>
      <c r="F24" s="32" t="s">
        <v>107</v>
      </c>
      <c r="G24" s="33">
        <v>1.0</v>
      </c>
      <c r="H24" s="33"/>
      <c r="I24" s="33">
        <v>3414.6</v>
      </c>
      <c r="J24" s="34">
        <f>IFERROR(ROUND(SUM(M25)/I24, 2),0)</f>
        <v>952.56</v>
      </c>
      <c r="K24" s="35">
        <v>1991.0</v>
      </c>
      <c r="L24" s="34">
        <f>J24+ROUND(K24, 2)</f>
        <v>2943.56</v>
      </c>
      <c r="M24" s="34">
        <f>ROUND(J24*I24, 2)</f>
        <v>3252611.38</v>
      </c>
      <c r="N24" s="34">
        <f>ROUND(I24*ROUND(K24, 2), 2)</f>
        <v>6798468.6</v>
      </c>
      <c r="O24" s="34">
        <f>M24+N24</f>
        <v>10051079.98</v>
      </c>
      <c r="P24" s="34">
        <f>IFERROR(ROUND(SUM(S25)/I24, 2),0)</f>
        <v>0</v>
      </c>
      <c r="Q24" s="36">
        <v>0</v>
      </c>
      <c r="R24" s="34">
        <f>P24+ROUND(Q24, 2)</f>
        <v>0</v>
      </c>
      <c r="S24" s="34">
        <f>ROUND(P24*I24, 2)</f>
        <v>0</v>
      </c>
      <c r="T24" s="34">
        <f>ROUND(I24*ROUND(Q24, 2), 2)</f>
        <v>0</v>
      </c>
      <c r="U24" s="34">
        <f>S24+T24</f>
        <v>0</v>
      </c>
      <c r="V24" s="26">
        <f>ROUND(P24 / 1.2, 2)</f>
        <v>0</v>
      </c>
      <c r="W24" s="26">
        <f>ROUND(Q24 / 1.2, 2)</f>
        <v>0</v>
      </c>
      <c r="X24" s="26">
        <f>ROUND(R24 / 1.2, 2)</f>
        <v>0</v>
      </c>
      <c r="Y24" s="26">
        <f>ROUND(S24 / 1.2, 2)</f>
        <v>0</v>
      </c>
      <c r="Z24" s="26">
        <f>ROUND(T24 / 1.2, 2)</f>
        <v>0</v>
      </c>
      <c r="AA24" s="26">
        <f>Y24+Z24</f>
        <v>0</v>
      </c>
      <c r="AD24" s="13">
        <v>255943972</v>
      </c>
      <c r="AE24" s="13">
        <v>19267615</v>
      </c>
      <c r="AG24" s="13" t="s">
        <v>108</v>
      </c>
      <c r="AH24" s="13" t="s">
        <v>109</v>
      </c>
      <c r="AI24" s="13" t="s">
        <v>58</v>
      </c>
    </row>
    <row r="25" spans="1:35">
      <c r="A25" s="27" t="s">
        <v>110</v>
      </c>
      <c r="B25" s="27"/>
      <c r="C25" s="37" t="s">
        <v>111</v>
      </c>
      <c r="D25" s="32"/>
      <c r="E25" s="32" t="s">
        <v>84</v>
      </c>
      <c r="F25" s="38" t="s">
        <v>79</v>
      </c>
      <c r="G25" s="39">
        <v>0.063</v>
      </c>
      <c r="H25" s="39"/>
      <c r="I25" s="39">
        <v>215.12</v>
      </c>
      <c r="J25" s="41">
        <v>15120.0</v>
      </c>
      <c r="M25" s="42">
        <f>ROUND(ROUND(J25, 2)*I25, 2)</f>
        <v>3252614.4</v>
      </c>
      <c r="P25" s="43">
        <v>0</v>
      </c>
      <c r="S25" s="42">
        <f>ROUND(ROUND(P25, 2)*I25, 2)</f>
        <v>0</v>
      </c>
      <c r="V25" s="26">
        <f>ROUND(ROUND(P25, 2)/1.2, 2)</f>
        <v>0</v>
      </c>
      <c r="Y25" s="26">
        <f>ROUND(S25 / 1.2, 2)</f>
        <v>0</v>
      </c>
      <c r="AD25" s="13" t="s">
        <v>112</v>
      </c>
      <c r="AE25" s="13" t="s">
        <v>113</v>
      </c>
      <c r="AF25" s="13" t="s">
        <v>114</v>
      </c>
    </row>
    <row r="26" spans="1:35">
      <c r="A26" s="27" t="s">
        <v>115</v>
      </c>
      <c r="B26" s="27" t="s">
        <v>116</v>
      </c>
      <c r="C26" s="31" t="s">
        <v>117</v>
      </c>
      <c r="D26" s="32"/>
      <c r="E26" s="32"/>
      <c r="F26" s="32" t="s">
        <v>107</v>
      </c>
      <c r="G26" s="33">
        <v>1.0</v>
      </c>
      <c r="H26" s="33"/>
      <c r="I26" s="33">
        <v>277</v>
      </c>
      <c r="J26" s="34">
        <f>IFERROR(ROUND(SUM(M27)/I26, 2),0)</f>
        <v>1557.36</v>
      </c>
      <c r="K26" s="35">
        <v>2757.0</v>
      </c>
      <c r="L26" s="34">
        <f>J26+ROUND(K26, 2)</f>
        <v>4314.36</v>
      </c>
      <c r="M26" s="34">
        <f>ROUND(J26*I26, 2)</f>
        <v>431388.72</v>
      </c>
      <c r="N26" s="34">
        <f>ROUND(I26*ROUND(K26, 2), 2)</f>
        <v>763689</v>
      </c>
      <c r="O26" s="34">
        <f>M26+N26</f>
        <v>1195077.72</v>
      </c>
      <c r="P26" s="34">
        <f>IFERROR(ROUND(SUM(S27)/I26, 2),0)</f>
        <v>0</v>
      </c>
      <c r="Q26" s="36">
        <v>0</v>
      </c>
      <c r="R26" s="34">
        <f>P26+ROUND(Q26, 2)</f>
        <v>0</v>
      </c>
      <c r="S26" s="34">
        <f>ROUND(P26*I26, 2)</f>
        <v>0</v>
      </c>
      <c r="T26" s="34">
        <f>ROUND(I26*ROUND(Q26, 2), 2)</f>
        <v>0</v>
      </c>
      <c r="U26" s="34">
        <f>S26+T26</f>
        <v>0</v>
      </c>
      <c r="V26" s="26">
        <f>ROUND(P26 / 1.2, 2)</f>
        <v>0</v>
      </c>
      <c r="W26" s="26">
        <f>ROUND(Q26 / 1.2, 2)</f>
        <v>0</v>
      </c>
      <c r="X26" s="26">
        <f>ROUND(R26 / 1.2, 2)</f>
        <v>0</v>
      </c>
      <c r="Y26" s="26">
        <f>ROUND(S26 / 1.2, 2)</f>
        <v>0</v>
      </c>
      <c r="Z26" s="26">
        <f>ROUND(T26 / 1.2, 2)</f>
        <v>0</v>
      </c>
      <c r="AA26" s="26">
        <f>Y26+Z26</f>
        <v>0</v>
      </c>
      <c r="AD26" s="13">
        <v>255943973</v>
      </c>
      <c r="AE26" s="13">
        <v>19267620</v>
      </c>
      <c r="AG26" s="13" t="s">
        <v>118</v>
      </c>
      <c r="AH26" s="13" t="s">
        <v>119</v>
      </c>
      <c r="AI26" s="13" t="s">
        <v>58</v>
      </c>
    </row>
    <row r="27" spans="1:35">
      <c r="A27" s="27" t="s">
        <v>120</v>
      </c>
      <c r="B27" s="27"/>
      <c r="C27" s="37" t="s">
        <v>121</v>
      </c>
      <c r="D27" s="32"/>
      <c r="E27" s="32" t="s">
        <v>84</v>
      </c>
      <c r="F27" s="38" t="s">
        <v>79</v>
      </c>
      <c r="G27" s="39">
        <v>0.103</v>
      </c>
      <c r="H27" s="39"/>
      <c r="I27" s="39">
        <v>28.531</v>
      </c>
      <c r="J27" s="41">
        <v>15120.0</v>
      </c>
      <c r="M27" s="42">
        <f>ROUND(ROUND(J27, 2)*I27, 2)</f>
        <v>431388.72</v>
      </c>
      <c r="P27" s="43">
        <v>0</v>
      </c>
      <c r="S27" s="42">
        <f>ROUND(ROUND(P27, 2)*I27, 2)</f>
        <v>0</v>
      </c>
      <c r="V27" s="26">
        <f>ROUND(ROUND(P27, 2)/1.2, 2)</f>
        <v>0</v>
      </c>
      <c r="Y27" s="26">
        <f>ROUND(S27 / 1.2, 2)</f>
        <v>0</v>
      </c>
      <c r="AD27" s="13" t="s">
        <v>122</v>
      </c>
      <c r="AE27" s="13" t="s">
        <v>123</v>
      </c>
      <c r="AF27" s="13" t="s">
        <v>124</v>
      </c>
    </row>
    <row r="28" spans="1:35" customHeight="1" ht="24">
      <c r="A28" s="44"/>
      <c r="B28" s="44"/>
      <c r="C28" s="44"/>
      <c r="D28" s="45" t="s">
        <v>125</v>
      </c>
      <c r="E28" s="44"/>
      <c r="F28" s="44"/>
      <c r="G28" s="44"/>
      <c r="H28" s="44"/>
      <c r="I28" s="44"/>
      <c r="J28" s="44"/>
      <c r="K28" s="44"/>
      <c r="L28" s="44"/>
      <c r="M28" s="46">
        <f>SUM(M8)</f>
        <v>4722900.05</v>
      </c>
      <c r="N28" s="46">
        <f>SUM(N8)</f>
        <v>9472019.1</v>
      </c>
      <c r="O28" s="46">
        <f>M28+N28</f>
        <v>14194919.15</v>
      </c>
      <c r="P28" s="44"/>
      <c r="Q28" s="44"/>
      <c r="R28" s="44"/>
      <c r="S28" s="46">
        <f>SUM(S8)</f>
        <v>0</v>
      </c>
      <c r="T28" s="46">
        <f>SUM(T8)</f>
        <v>0</v>
      </c>
      <c r="U28" s="46">
        <f>S28+T28</f>
        <v>0</v>
      </c>
      <c r="Y28" s="26">
        <f>SUM(Y8)</f>
        <v>0</v>
      </c>
      <c r="Z28" s="26">
        <f>SUM(Z8)</f>
        <v>0</v>
      </c>
      <c r="AA28" s="26">
        <f>Y28+Z28</f>
        <v>0</v>
      </c>
    </row>
    <row r="29" spans="1:35">
      <c r="A29" s="21" t="s">
        <v>126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3"/>
    </row>
    <row r="30" spans="1:35">
      <c r="A30" s="49"/>
      <c r="B30" s="19" t="s">
        <v>127</v>
      </c>
      <c r="C30" s="47" t="s">
        <v>128</v>
      </c>
      <c r="D30" s="47" t="s">
        <v>129</v>
      </c>
      <c r="E30" s="50"/>
      <c r="F30" s="50"/>
      <c r="G30" s="50"/>
      <c r="H30" s="17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18"/>
    </row>
    <row r="31" spans="1:35">
      <c r="A31" s="49"/>
      <c r="B31" s="19" t="s">
        <v>130</v>
      </c>
      <c r="C31" s="47" t="s">
        <v>131</v>
      </c>
      <c r="D31" s="47" t="s">
        <v>132</v>
      </c>
      <c r="E31" s="50"/>
      <c r="F31" s="50"/>
      <c r="G31" s="50"/>
      <c r="H31" s="17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18"/>
    </row>
    <row r="32" spans="1:35">
      <c r="A32" s="49"/>
      <c r="B32" s="19" t="s">
        <v>133</v>
      </c>
      <c r="C32" s="47" t="s">
        <v>134</v>
      </c>
      <c r="D32" s="47" t="s">
        <v>135</v>
      </c>
      <c r="E32" s="50"/>
      <c r="F32" s="50"/>
      <c r="G32" s="50"/>
      <c r="H32" s="17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18"/>
    </row>
    <row r="33" spans="1:35">
      <c r="A33" s="49"/>
      <c r="B33" s="19" t="s">
        <v>136</v>
      </c>
      <c r="C33" s="47" t="s">
        <v>137</v>
      </c>
      <c r="D33" s="47" t="s">
        <v>138</v>
      </c>
      <c r="E33" s="50"/>
      <c r="F33" s="50"/>
      <c r="G33" s="50"/>
      <c r="H33" s="1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8"/>
    </row>
    <row r="34" spans="1:35">
      <c r="A34" s="49"/>
      <c r="B34" s="19" t="s">
        <v>139</v>
      </c>
      <c r="C34" s="47" t="s">
        <v>140</v>
      </c>
      <c r="D34" s="47" t="s">
        <v>132</v>
      </c>
      <c r="E34" s="50"/>
      <c r="F34" s="50"/>
      <c r="G34" s="50"/>
      <c r="H34" s="17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18"/>
    </row>
    <row r="35" spans="1:35">
      <c r="A35" s="49"/>
      <c r="B35" s="19" t="s">
        <v>141</v>
      </c>
      <c r="C35" s="47" t="s">
        <v>142</v>
      </c>
      <c r="D35" s="47" t="s">
        <v>143</v>
      </c>
      <c r="E35" s="50"/>
      <c r="F35" s="50"/>
      <c r="G35" s="50"/>
      <c r="H35" s="17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18"/>
    </row>
    <row r="36" spans="1:35">
      <c r="A36" s="49"/>
      <c r="B36" s="19" t="s">
        <v>144</v>
      </c>
      <c r="C36" s="47" t="s">
        <v>145</v>
      </c>
      <c r="D36" s="47" t="s">
        <v>146</v>
      </c>
      <c r="E36" s="50"/>
      <c r="F36" s="50"/>
      <c r="G36" s="50"/>
      <c r="H36" s="17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18"/>
    </row>
    <row r="37" spans="1:35">
      <c r="A37" s="49"/>
      <c r="B37" s="19" t="s">
        <v>147</v>
      </c>
      <c r="C37" s="47" t="s">
        <v>148</v>
      </c>
      <c r="D37" s="47" t="s">
        <v>149</v>
      </c>
      <c r="E37" s="50"/>
      <c r="F37" s="50"/>
      <c r="G37" s="50"/>
      <c r="H37" s="17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18"/>
    </row>
    <row r="38" spans="1:35">
      <c r="A38" s="49"/>
      <c r="B38" s="19" t="s">
        <v>150</v>
      </c>
      <c r="C38" s="47" t="s">
        <v>151</v>
      </c>
      <c r="D38" s="47" t="s">
        <v>152</v>
      </c>
      <c r="E38" s="50"/>
      <c r="F38" s="50"/>
      <c r="G38" s="50"/>
      <c r="H38" s="17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18"/>
    </row>
    <row r="39" spans="1:35">
      <c r="A39" s="49"/>
      <c r="B39" s="19" t="s">
        <v>153</v>
      </c>
      <c r="C39" s="47" t="s">
        <v>154</v>
      </c>
      <c r="D39" s="47" t="s">
        <v>155</v>
      </c>
      <c r="E39" s="50"/>
      <c r="F39" s="50"/>
      <c r="G39" s="50"/>
      <c r="H39" s="17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18"/>
    </row>
    <row r="40" spans="1:35">
      <c r="A40" s="49"/>
      <c r="B40" s="19" t="s">
        <v>156</v>
      </c>
      <c r="C40" s="47" t="s">
        <v>157</v>
      </c>
      <c r="D40" s="47" t="s">
        <v>158</v>
      </c>
      <c r="E40" s="50"/>
      <c r="F40" s="50"/>
      <c r="G40" s="50"/>
      <c r="H40" s="17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18"/>
    </row>
    <row r="41" spans="1:35">
      <c r="A41" s="49"/>
      <c r="B41" s="19" t="s">
        <v>159</v>
      </c>
      <c r="C41" s="47" t="s">
        <v>160</v>
      </c>
      <c r="D41" s="47" t="s">
        <v>161</v>
      </c>
      <c r="E41" s="50"/>
      <c r="F41" s="50"/>
      <c r="G41" s="50"/>
      <c r="H41" s="17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18"/>
    </row>
    <row r="42" spans="1:35">
      <c r="A42" s="49"/>
      <c r="B42" s="19" t="s">
        <v>162</v>
      </c>
      <c r="C42" s="47" t="s">
        <v>163</v>
      </c>
      <c r="D42" s="47" t="s">
        <v>164</v>
      </c>
      <c r="E42" s="50"/>
      <c r="F42" s="50"/>
      <c r="G42" s="50"/>
      <c r="H42" s="17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18"/>
    </row>
    <row r="43" spans="1:35" customHeight="1" ht="48">
      <c r="A43" s="49"/>
      <c r="B43" s="19" t="s">
        <v>165</v>
      </c>
      <c r="C43" s="47" t="s">
        <v>166</v>
      </c>
      <c r="D43" s="47" t="s">
        <v>167</v>
      </c>
      <c r="E43" s="50"/>
      <c r="F43" s="50"/>
      <c r="G43" s="50"/>
      <c r="H43" s="17" t="s">
        <v>168</v>
      </c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18"/>
    </row>
    <row r="44" spans="1:35">
      <c r="A44" s="49"/>
      <c r="B44" s="19" t="s">
        <v>169</v>
      </c>
      <c r="C44" s="47" t="s">
        <v>170</v>
      </c>
      <c r="D44" s="47" t="s">
        <v>171</v>
      </c>
      <c r="E44" s="50"/>
      <c r="F44" s="50"/>
      <c r="G44" s="50"/>
      <c r="H44" s="17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18"/>
    </row>
    <row r="45" spans="1:35">
      <c r="A45" s="49"/>
      <c r="B45" s="19" t="s">
        <v>172</v>
      </c>
      <c r="C45" s="47" t="s">
        <v>173</v>
      </c>
      <c r="D45" s="50"/>
      <c r="E45" s="50"/>
      <c r="F45" s="50"/>
      <c r="G45" s="50"/>
      <c r="H45" s="17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18"/>
    </row>
    <row r="46" spans="1:35">
      <c r="A46" s="49"/>
      <c r="B46" s="19" t="s">
        <v>174</v>
      </c>
      <c r="C46" s="47" t="s">
        <v>175</v>
      </c>
      <c r="D46" s="50"/>
      <c r="E46" s="50"/>
      <c r="F46" s="50"/>
      <c r="G46" s="50"/>
      <c r="H46" s="17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18"/>
    </row>
    <row r="47" spans="1:35">
      <c r="A47" s="49"/>
      <c r="B47" s="19" t="s">
        <v>176</v>
      </c>
      <c r="C47" s="47" t="s">
        <v>177</v>
      </c>
      <c r="D47" s="50"/>
      <c r="E47" s="50"/>
      <c r="F47" s="50"/>
      <c r="G47" s="50"/>
      <c r="H47" s="17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18"/>
    </row>
  </sheetData>
  <sheetProtection password="C644" sheet="1" formatColumns="0" autoFilter="0"/>
  <autoFilter ref="A7:U7"/>
  <mergeCells>
    <mergeCell ref="A2:U2"/>
    <mergeCell ref="A3:U3"/>
    <mergeCell ref="A4:U4"/>
    <mergeCell ref="J5:O5"/>
    <mergeCell ref="P5:R5"/>
    <mergeCell ref="S5:U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K6"/>
    <mergeCell ref="L6:L7"/>
    <mergeCell ref="M6:N6"/>
    <mergeCell ref="O6:O7"/>
    <mergeCell ref="P6:Q6"/>
    <mergeCell ref="R6:R7"/>
    <mergeCell ref="S6:T6"/>
    <mergeCell ref="U6:U7"/>
    <mergeCell ref="A8:I8"/>
    <mergeCell ref="C9:I9"/>
    <mergeCell ref="C10:I10"/>
    <mergeCell ref="C11:I11"/>
    <mergeCell ref="C12:I12"/>
    <mergeCell ref="C13:I13"/>
    <mergeCell ref="C14:I14"/>
    <mergeCell ref="A29:U29"/>
    <mergeCell ref="H30:U30"/>
    <mergeCell ref="H31:U31"/>
    <mergeCell ref="H32:U32"/>
    <mergeCell ref="H33:U33"/>
    <mergeCell ref="H34:U34"/>
    <mergeCell ref="H35:U35"/>
    <mergeCell ref="H36:U36"/>
    <mergeCell ref="H37:U37"/>
    <mergeCell ref="H38:U38"/>
    <mergeCell ref="H39:U39"/>
    <mergeCell ref="H40:U40"/>
    <mergeCell ref="H41:U41"/>
    <mergeCell ref="H42:U42"/>
    <mergeCell ref="H43:U43"/>
    <mergeCell ref="H44:U44"/>
    <mergeCell ref="H45:U45"/>
    <mergeCell ref="H46:U46"/>
    <mergeCell ref="H47:U4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ТКП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2025-09-01T14:01:10+03:00</dcterms:created>
  <dcterms:modified xsi:type="dcterms:W3CDTF">2025-09-01T14:01:10+03:00</dcterms:modified>
  <dc:title>Untitled Spreadsheet</dc:title>
  <dc:description/>
  <dc:subject/>
  <cp:keywords/>
  <cp:category/>
</cp:coreProperties>
</file>