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!Личные папки\ФО_тендерный\Проекты\Тендеры\Т0044-СМР_Сертолово_Отделка кв\Тендерный пакет\"/>
    </mc:Choice>
  </mc:AlternateContent>
  <xr:revisionPtr revIDLastSave="0" documentId="13_ncr:1_{25FC289E-34A3-4B11-B5B0-D964AE6327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definedNames>
    <definedName name="_xlnm.Print_Area" localSheetId="0">'Table 1'!$A$2:$P$109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5" i="1" l="1"/>
  <c r="I75" i="1" s="1"/>
  <c r="F75" i="1"/>
  <c r="H74" i="1"/>
  <c r="I74" i="1" s="1"/>
  <c r="F74" i="1"/>
  <c r="H72" i="1"/>
  <c r="H70" i="1"/>
  <c r="H69" i="1"/>
  <c r="I69" i="1" s="1"/>
  <c r="F69" i="1"/>
  <c r="H67" i="1"/>
  <c r="F67" i="1"/>
  <c r="H65" i="1"/>
  <c r="I65" i="1" s="1"/>
  <c r="F65" i="1"/>
  <c r="H63" i="1"/>
  <c r="I61" i="1"/>
  <c r="H61" i="1"/>
  <c r="F61" i="1"/>
  <c r="H59" i="1"/>
  <c r="I59" i="1" s="1"/>
  <c r="F59" i="1"/>
  <c r="I57" i="1"/>
  <c r="H57" i="1"/>
  <c r="F57" i="1"/>
  <c r="H55" i="1"/>
  <c r="I55" i="1" s="1"/>
  <c r="F55" i="1"/>
  <c r="H54" i="1"/>
  <c r="I54" i="1" s="1"/>
  <c r="F54" i="1"/>
  <c r="H52" i="1"/>
  <c r="F52" i="1"/>
  <c r="H49" i="1"/>
  <c r="F49" i="1"/>
  <c r="H47" i="1"/>
  <c r="I47" i="1" s="1"/>
  <c r="F47" i="1"/>
  <c r="H45" i="1"/>
  <c r="I45" i="1" s="1"/>
  <c r="F45" i="1"/>
  <c r="I43" i="1"/>
  <c r="H43" i="1"/>
  <c r="F43" i="1"/>
  <c r="I34" i="1"/>
  <c r="H34" i="1"/>
  <c r="F34" i="1"/>
  <c r="H32" i="1"/>
  <c r="I32" i="1" s="1"/>
  <c r="F32" i="1"/>
  <c r="H26" i="1"/>
  <c r="F26" i="1"/>
  <c r="H25" i="1"/>
  <c r="I25" i="1" s="1"/>
  <c r="F25" i="1"/>
  <c r="H24" i="1"/>
  <c r="F24" i="1"/>
  <c r="I23" i="1"/>
  <c r="H23" i="1"/>
  <c r="F23" i="1"/>
  <c r="H22" i="1"/>
  <c r="I22" i="1" s="1"/>
  <c r="F22" i="1"/>
  <c r="H21" i="1"/>
  <c r="F21" i="1"/>
  <c r="H20" i="1"/>
  <c r="I20" i="1" s="1"/>
  <c r="F20" i="1"/>
  <c r="H19" i="1"/>
  <c r="I19" i="1" s="1"/>
  <c r="F19" i="1"/>
  <c r="H18" i="1"/>
  <c r="I18" i="1" s="1"/>
  <c r="F18" i="1"/>
  <c r="H17" i="1"/>
  <c r="F17" i="1"/>
  <c r="D72" i="1"/>
  <c r="F72" i="1" s="1"/>
  <c r="D71" i="1"/>
  <c r="H71" i="1" s="1"/>
  <c r="D70" i="1"/>
  <c r="F70" i="1" s="1"/>
  <c r="D68" i="1"/>
  <c r="H68" i="1" s="1"/>
  <c r="D66" i="1"/>
  <c r="H66" i="1" s="1"/>
  <c r="D62" i="1"/>
  <c r="H62" i="1" s="1"/>
  <c r="D63" i="1"/>
  <c r="F63" i="1" s="1"/>
  <c r="D64" i="1"/>
  <c r="H64" i="1" s="1"/>
  <c r="I62" i="1" l="1"/>
  <c r="I68" i="1"/>
  <c r="I70" i="1"/>
  <c r="I17" i="1"/>
  <c r="I24" i="1"/>
  <c r="I26" i="1"/>
  <c r="I49" i="1"/>
  <c r="I52" i="1"/>
  <c r="F62" i="1"/>
  <c r="F64" i="1"/>
  <c r="I64" i="1" s="1"/>
  <c r="I67" i="1"/>
  <c r="F71" i="1"/>
  <c r="I71" i="1" s="1"/>
  <c r="I21" i="1"/>
  <c r="F66" i="1"/>
  <c r="I66" i="1" s="1"/>
  <c r="F68" i="1"/>
  <c r="I63" i="1"/>
  <c r="I72" i="1"/>
  <c r="D60" i="1"/>
  <c r="D58" i="1"/>
  <c r="D36" i="1"/>
  <c r="D35" i="1"/>
  <c r="F58" i="1" l="1"/>
  <c r="H58" i="1"/>
  <c r="I58" i="1" s="1"/>
  <c r="F60" i="1"/>
  <c r="H60" i="1"/>
  <c r="I60" i="1" s="1"/>
  <c r="H35" i="1"/>
  <c r="F35" i="1"/>
  <c r="D38" i="1"/>
  <c r="H36" i="1"/>
  <c r="F36" i="1"/>
  <c r="D53" i="1"/>
  <c r="D46" i="1"/>
  <c r="D44" i="1"/>
  <c r="D51" i="1"/>
  <c r="D50" i="1"/>
  <c r="D48" i="1"/>
  <c r="H48" i="1" l="1"/>
  <c r="F48" i="1"/>
  <c r="H50" i="1"/>
  <c r="F50" i="1"/>
  <c r="H46" i="1"/>
  <c r="F46" i="1"/>
  <c r="H51" i="1"/>
  <c r="F51" i="1"/>
  <c r="F38" i="1"/>
  <c r="H38" i="1"/>
  <c r="I38" i="1" s="1"/>
  <c r="H53" i="1"/>
  <c r="F53" i="1"/>
  <c r="F44" i="1"/>
  <c r="H44" i="1"/>
  <c r="I44" i="1" s="1"/>
  <c r="I36" i="1"/>
  <c r="I35" i="1"/>
  <c r="D40" i="1"/>
  <c r="D39" i="1"/>
  <c r="D37" i="1"/>
  <c r="D33" i="1"/>
  <c r="D30" i="1"/>
  <c r="D29" i="1"/>
  <c r="H37" i="1" l="1"/>
  <c r="I37" i="1" s="1"/>
  <c r="F37" i="1"/>
  <c r="I50" i="1"/>
  <c r="I53" i="1"/>
  <c r="H29" i="1"/>
  <c r="I29" i="1" s="1"/>
  <c r="F29" i="1"/>
  <c r="F33" i="1"/>
  <c r="H33" i="1"/>
  <c r="I33" i="1" s="1"/>
  <c r="I51" i="1"/>
  <c r="F39" i="1"/>
  <c r="H39" i="1"/>
  <c r="I39" i="1" s="1"/>
  <c r="D31" i="1"/>
  <c r="F30" i="1"/>
  <c r="H30" i="1"/>
  <c r="D41" i="1"/>
  <c r="H40" i="1"/>
  <c r="I40" i="1" s="1"/>
  <c r="F40" i="1"/>
  <c r="I46" i="1"/>
  <c r="I48" i="1"/>
  <c r="D42" i="1"/>
  <c r="H42" i="1" l="1"/>
  <c r="I42" i="1" s="1"/>
  <c r="F42" i="1"/>
  <c r="F41" i="1"/>
  <c r="H41" i="1"/>
  <c r="I41" i="1" s="1"/>
  <c r="I30" i="1"/>
  <c r="F31" i="1"/>
  <c r="H31" i="1"/>
  <c r="I31" i="1" s="1"/>
  <c r="H28" i="1"/>
  <c r="H76" i="1" s="1"/>
  <c r="F28" i="1"/>
  <c r="F76" i="1" s="1"/>
  <c r="I28" i="1" l="1"/>
  <c r="I76" i="1" s="1"/>
  <c r="I77" i="1" l="1"/>
</calcChain>
</file>

<file path=xl/sharedStrings.xml><?xml version="1.0" encoding="utf-8"?>
<sst xmlns="http://schemas.openxmlformats.org/spreadsheetml/2006/main" count="225" uniqueCount="161">
  <si>
    <t>1.1</t>
  </si>
  <si>
    <t>№ п/п</t>
  </si>
  <si>
    <t>Наименование</t>
  </si>
  <si>
    <t>Ед. изм.</t>
  </si>
  <si>
    <t>Количество</t>
  </si>
  <si>
    <t>Примечание</t>
  </si>
  <si>
    <t>Итого</t>
  </si>
  <si>
    <r>
      <rPr>
        <b/>
        <sz val="6.5"/>
        <rFont val="Times New Roman"/>
        <family val="1"/>
        <charset val="204"/>
      </rPr>
      <t>ВСЕГО затрат на выполнение полного комплекса
работ:</t>
    </r>
  </si>
  <si>
    <t>в т.ч. 20 % :</t>
  </si>
  <si>
    <t>РАСЧЕТ СТОИМОСТИ</t>
  </si>
  <si>
    <t>НА БЛАНКЕ ОРГАНИЗАЦИИ</t>
  </si>
  <si>
    <t>Материал, в т.ч НДС, руб.</t>
  </si>
  <si>
    <t>СМР, в т.ч. НДС, руб</t>
  </si>
  <si>
    <t>Цена за ед.</t>
  </si>
  <si>
    <t>Сумма всего, руб</t>
  </si>
  <si>
    <t>на объекте: "Многоквартирный 3-х секционный жилой дом со встроенными помещениями и подземной автостоянкой", по адресу: Ленинградская область, Всеволожский район, г. Сертолово, микрорайон Сертолово-1, ул. Ларина, участок №11</t>
  </si>
  <si>
    <t>1. Наименование компании</t>
  </si>
  <si>
    <t>2. Реквизиты</t>
  </si>
  <si>
    <t>3. Контактное лицо, телефон</t>
  </si>
  <si>
    <t>4. Размер аванса в %</t>
  </si>
  <si>
    <t>Т/з осн. раб., чел/час</t>
  </si>
  <si>
    <t>Количество на ед. объёма, чел/час</t>
  </si>
  <si>
    <t>Количество на весь объём, чел/час</t>
  </si>
  <si>
    <t>м2</t>
  </si>
  <si>
    <t>выполнения комплекса отделочных работ</t>
  </si>
  <si>
    <t>Отделочные работы в квартирах</t>
  </si>
  <si>
    <t>л</t>
  </si>
  <si>
    <t>Эмульсионная грунтовка универсальная, КМ-17 (из расхода 0,15 л/м2)</t>
  </si>
  <si>
    <t>1.1.1</t>
  </si>
  <si>
    <t>Штукатурка Knauf МП-75 (из расчета 17 кг на 1 м2 при толщине 20 мм)</t>
  </si>
  <si>
    <t>т</t>
  </si>
  <si>
    <t>Оштукатуривание поверхностей стен толщиной до 20 мм</t>
  </si>
  <si>
    <t>Шпатлевка поверхностей стен в два слоя (требование к качеству готовой поверхности - К2 (в соответствии с табл. 7.5 СП 71.13330.2017)</t>
  </si>
  <si>
    <t>Огрунтовка поверхностей стен перед поклейкой обоев</t>
  </si>
  <si>
    <t>Поклейка обоев</t>
  </si>
  <si>
    <t>Обои под покраску виниловые на флизелиновой основе фактурные
антивандальные Ateliero Дождик 1001АВ (1,06х10 м) плотность 150 г/кв.м -</t>
  </si>
  <si>
    <t xml:space="preserve">Клей для флизелиновых обоев Км </t>
  </si>
  <si>
    <t>кг</t>
  </si>
  <si>
    <t>Обеспыливание поверхности полов квартир</t>
  </si>
  <si>
    <t>Укладка ламината в квартирах</t>
  </si>
  <si>
    <t>Подложка для ламината ( с учетом коэффициента 3%) толщиной до 3 мм</t>
  </si>
  <si>
    <t>Ламинат EGGER laminat 8/33 classik EPL034 Дуб кортина белый - 8 мм с учетом коэффициента на подрезку</t>
  </si>
  <si>
    <t>п.м.</t>
  </si>
  <si>
    <t>Устройство откосов из ПВХ на окнах</t>
  </si>
  <si>
    <t>Откос оконный 250х2000х10 мм утепленный.белый (в т.ч. монтажная пена, декоративный уголок)</t>
  </si>
  <si>
    <t>Монтаж подоконников с выносом от стены на 50 мм и порогов балконных дверей</t>
  </si>
  <si>
    <t>Монтаж плинтуса</t>
  </si>
  <si>
    <t>Плинтус ПВХ с кабель-каналом с мягким краем (в том числе заглушки, углы, соединители, крепежные элементы)</t>
  </si>
  <si>
    <t>Монтаж межкомнатных дверей</t>
  </si>
  <si>
    <t>Зашивка инженерных систем</t>
  </si>
  <si>
    <t>Лист гипсокартонный 12,5 мм</t>
  </si>
  <si>
    <t>Лента уплотнительная</t>
  </si>
  <si>
    <t>1.1.2</t>
  </si>
  <si>
    <t>1.1.3</t>
  </si>
  <si>
    <t>1.1.4</t>
  </si>
  <si>
    <t>2.1</t>
  </si>
  <si>
    <t>2.1.1</t>
  </si>
  <si>
    <t>2.2</t>
  </si>
  <si>
    <t>2.2.1</t>
  </si>
  <si>
    <t>2.3</t>
  </si>
  <si>
    <t>2.3.1</t>
  </si>
  <si>
    <t>2.4</t>
  </si>
  <si>
    <t>2.4.1</t>
  </si>
  <si>
    <t>2.5</t>
  </si>
  <si>
    <t>2.5.1</t>
  </si>
  <si>
    <t>2.6</t>
  </si>
  <si>
    <t>2.6.1</t>
  </si>
  <si>
    <t>2.7</t>
  </si>
  <si>
    <t>2.7.1</t>
  </si>
  <si>
    <t>2.8</t>
  </si>
  <si>
    <t>2.8.1</t>
  </si>
  <si>
    <t>2.9</t>
  </si>
  <si>
    <t>2.9.1</t>
  </si>
  <si>
    <t>2.10</t>
  </si>
  <si>
    <t>2.10.1</t>
  </si>
  <si>
    <t>2.11</t>
  </si>
  <si>
    <t>2.11.1</t>
  </si>
  <si>
    <t>2.12</t>
  </si>
  <si>
    <t>2.12.1</t>
  </si>
  <si>
    <t>Дверь межкомнатная (а также монтажная пена, крепежные элементы), в том числе: 
- дверное полотно BASE 1ПГ 800x2000 белый
- короб PRO (100х2100) белый 
- наличник прямой Г-обр (70х2200) белый
- ручка МН-21S (морелли)
- петля MS-C 100х70х2,5-4ВВ ст. разъемная скрг, унив (Морелли)
- защелка 1895Р бесшумная сантехнич (Морелли)
- фурнитура МН-WC-S (Морелли)
- дверной ограничитель MORELI DS2 SC цвет матовый хром</t>
  </si>
  <si>
    <t>шт</t>
  </si>
  <si>
    <t>Огрунтовка поверхностей бетонных и газобетонных стен перед оштукатуриванием</t>
  </si>
  <si>
    <t>Огрунтовка поверхностей оштукатуренных стен перед шпатлевкой</t>
  </si>
  <si>
    <t>Огрунтовка гипсокартонных поверхзностей стен</t>
  </si>
  <si>
    <t>2.7.2</t>
  </si>
  <si>
    <t>2.11.2</t>
  </si>
  <si>
    <t>2.13</t>
  </si>
  <si>
    <t>2.13.1</t>
  </si>
  <si>
    <t>Отделочные работы в санузлах</t>
  </si>
  <si>
    <t xml:space="preserve">Огрунтовка поверхностей бетонных и газобетонных стен </t>
  </si>
  <si>
    <t>Зашивка инженерных систем коробом из ГКЛ с зашивкой в два слоя в квартирах</t>
  </si>
  <si>
    <t>Зашивка инженерных систем коробом из ГКЛ с зашивкой в два слоя в санузлах</t>
  </si>
  <si>
    <t>Лист гипсокартонный влагостойкий 12,5 мм</t>
  </si>
  <si>
    <t>Облицовка стен санузлов плиткой</t>
  </si>
  <si>
    <t>Керамогранит Estima коллекция Melody MO01 405х405мм - 8 мм</t>
  </si>
  <si>
    <t>Затирка цементная серая Ceresit CE 40 aquastatic 10 манхеттен</t>
  </si>
  <si>
    <t>Клей для плитки/керамогранита крепс усиленный серый, класс С1Т (толщина слоя до 8 мм, из расчета 1,2 кг/м2/мм)</t>
  </si>
  <si>
    <t>Огрунтовка полов санузлов</t>
  </si>
  <si>
    <t>Устройство обмазочной гидроизоляции полов санузлов с заведением на стены на 300 мм</t>
  </si>
  <si>
    <t>Гидроизоляция акриловая "Битумаст" или аналог</t>
  </si>
  <si>
    <t>Облиовка полов плиткой</t>
  </si>
  <si>
    <t>Клей для плитки/керамогранита крепс усиленный серый, класс С1Т (толщина слоя до 10 мм, из расчета 1,2 кг/м2/мм)</t>
  </si>
  <si>
    <t>3.1</t>
  </si>
  <si>
    <t>3.1.1</t>
  </si>
  <si>
    <t>3.2</t>
  </si>
  <si>
    <t>3.2.1</t>
  </si>
  <si>
    <t>3.3</t>
  </si>
  <si>
    <t>3.3.1</t>
  </si>
  <si>
    <t>3.3.2</t>
  </si>
  <si>
    <t>3.3.3</t>
  </si>
  <si>
    <t>3.4</t>
  </si>
  <si>
    <t>3.4.1</t>
  </si>
  <si>
    <t>3.5</t>
  </si>
  <si>
    <t>3.5.1</t>
  </si>
  <si>
    <t>3.6</t>
  </si>
  <si>
    <t>3.6.1</t>
  </si>
  <si>
    <t>3.6.2</t>
  </si>
  <si>
    <t>3.6.3</t>
  </si>
  <si>
    <t xml:space="preserve">Керамогранит Estima Melody МО01, в том числе профиль алюминиевый </t>
  </si>
  <si>
    <t>Шпаклевка полимерная Knauf Полимер Финиш для сухих помещений белая (из расчета 4,8 кг на м2 при толщине в 4 мм), в том числе лента углозащитная КМ с металлическими вставками 50 мм</t>
  </si>
  <si>
    <t>Профиль направляющий КМ Эксперт 50х40 мм т. 0,60 мм, в том числе крепежные элементы</t>
  </si>
  <si>
    <t>Профиль стоечный Оптима 50х50 мм т.0,40 мм, в том числе крепежные элементы</t>
  </si>
  <si>
    <t>Прочее</t>
  </si>
  <si>
    <t>Мониаж решеток вентиляционных пластиковых приточно-вытяжных ERA 150x200 с сеткой (белый)</t>
  </si>
  <si>
    <t>Монтаж люков ревизионных пластиковых 300х400</t>
  </si>
  <si>
    <t>4.1</t>
  </si>
  <si>
    <t>4.2</t>
  </si>
  <si>
    <t>Доска подоконная (с учетом подрезки 15%) , в т.ч. герметик, пена, монтажные подкладки, боковые заглушки</t>
  </si>
  <si>
    <t>1.2</t>
  </si>
  <si>
    <t>1.2.1</t>
  </si>
  <si>
    <t>1.2.2</t>
  </si>
  <si>
    <t>1.2.3</t>
  </si>
  <si>
    <t>1.2.4</t>
  </si>
  <si>
    <t>Условия выполнения работ</t>
  </si>
  <si>
    <t>Требование по ТЗ</t>
  </si>
  <si>
    <t>Условия/согласие подрядчика</t>
  </si>
  <si>
    <t>Начало работ:</t>
  </si>
  <si>
    <t>Начало работ с  даты подписания Договора и оплаты аванса или по гарантийному письму.</t>
  </si>
  <si>
    <t xml:space="preserve">Окончание работ, дата: </t>
  </si>
  <si>
    <t>Определяется по результатам тендера</t>
  </si>
  <si>
    <t xml:space="preserve">АВАНС (при необходимости), 
не более 50% от стоимости материалов/оборудования, с пропорциональным вычетом при завершении работ и сдачи КС-2, КС-3.
Гарантийное удержание 5%. </t>
  </si>
  <si>
    <t>предполагается полное согласие с условиями Заказчика</t>
  </si>
  <si>
    <t>Гарантийный срок на результат выполненного Комплекса работ с момента сдачи объект в эксплуатацию:</t>
  </si>
  <si>
    <t>5 лет</t>
  </si>
  <si>
    <t>Количество работников, необходимых для производства работ по предмету тендера</t>
  </si>
  <si>
    <t>на усмотрение подрядчика</t>
  </si>
  <si>
    <t>СРО / Лицензия:</t>
  </si>
  <si>
    <t>документы должны быть действующими</t>
  </si>
  <si>
    <t>ЭДО:</t>
  </si>
  <si>
    <t>предоставление документов посредством электронного документооборота</t>
  </si>
  <si>
    <t>Сайт:</t>
  </si>
  <si>
    <t>действующий</t>
  </si>
  <si>
    <t xml:space="preserve">Опыт работы (Референц-лист): </t>
  </si>
  <si>
    <t>Не определено, но должно содержать: название объекта, вид работ (аналогичный только), размер/сумма договора и название Заказчика или ГП.  Приветствуются отдельное  предоставление отзывов.</t>
  </si>
  <si>
    <t>Согласие в случае победы заключить договор по форме Заказчика, с учётом всех приложений</t>
  </si>
  <si>
    <t>Предполагается полное согласие с условиями Заказчика. Является конкурентным преимуществом.</t>
  </si>
  <si>
    <t>Посещение объекта (рекомендовано):
Контактное лицо ответственного сотрудника на объекте строительства:</t>
  </si>
  <si>
    <t>ДА/НЕТ</t>
  </si>
  <si>
    <t>АККРЕДИТАЦИЯ (юридическая проверка КА), СБ проверка:</t>
  </si>
  <si>
    <t>Обязательное требование:</t>
  </si>
  <si>
    <r>
      <t xml:space="preserve">
</t>
    </r>
    <r>
      <rPr>
        <b/>
        <sz val="10"/>
        <rFont val="Calibri"/>
        <family val="2"/>
        <charset val="204"/>
        <scheme val="minor"/>
      </rPr>
      <t>СОГЛАСОВАН</t>
    </r>
    <r>
      <rPr>
        <sz val="10"/>
        <rFont val="Calibri"/>
        <family val="2"/>
        <charset val="204"/>
        <scheme val="minor"/>
      </rPr>
      <t xml:space="preserve">
Виды работ: 
</t>
    </r>
    <r>
      <rPr>
        <u/>
        <sz val="10"/>
        <rFont val="Calibri"/>
        <family val="2"/>
        <charset val="204"/>
        <scheme val="minor"/>
      </rPr>
      <t xml:space="preserve">Данные СБИС: </t>
    </r>
    <r>
      <rPr>
        <sz val="10"/>
        <rFont val="Calibri"/>
        <family val="2"/>
        <charset val="204"/>
        <scheme val="minor"/>
      </rPr>
      <t xml:space="preserve">
ЮЛ зарегистрировано 
штатная численность                                                                                                                                                                                                                                                                                Выручка за 2024 - руб., чистая прибыль руб.
Выручка за 2023 -  руб., чистая прибыль руб.
Выручка за 2022 -руб., чистая прибыль руб.
Суды -  (за все время)
Истец 
Ответчик: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</si>
</sst>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_₽"/>
  </numFmts>
  <fonts count="20" x14ac:knownFonts="1">
    <font>
      <sz val="10"/>
      <color rgb="FF000000"/>
      <name val="Times New Roman"/>
      <charset val="204"/>
    </font>
    <font>
      <b/>
      <sz val="12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0.5"/>
      <name val="Times New Roman"/>
      <family val="1"/>
    </font>
    <font>
      <sz val="8"/>
      <name val="Times New Roman"/>
      <family val="1"/>
      <charset val="204"/>
    </font>
    <font>
      <sz val="6.5"/>
      <color rgb="FF000000"/>
      <name val="Times New Roman"/>
      <family val="1"/>
      <charset val="204"/>
    </font>
    <font>
      <b/>
      <sz val="6.5"/>
      <color rgb="FF000000"/>
      <name val="Times New Roman"/>
      <family val="1"/>
      <charset val="204"/>
    </font>
    <font>
      <b/>
      <sz val="6.5"/>
      <name val="Times New Roman"/>
      <family val="1"/>
      <charset val="204"/>
    </font>
    <font>
      <sz val="6.5"/>
      <name val="Times New Roman"/>
      <family val="1"/>
      <charset val="204"/>
    </font>
    <font>
      <sz val="6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6.5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u/>
      <sz val="10"/>
      <color theme="10"/>
      <name val="Times New Roman"/>
      <family val="1"/>
      <charset val="204"/>
    </font>
    <font>
      <u/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BD4B4"/>
      </patternFill>
    </fill>
    <fill>
      <patternFill patternType="solid">
        <fgColor rgb="FFB8CCE3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49">
    <xf numFmtId="0" fontId="0" fillId="0" borderId="0" xfId="0" applyAlignment="1">
      <alignment horizontal="left" vertical="top"/>
    </xf>
    <xf numFmtId="1" fontId="5" fillId="0" borderId="1" xfId="0" applyNumberFormat="1" applyFont="1" applyBorder="1" applyAlignment="1">
      <alignment horizontal="left" vertical="top" indent="1" shrinkToFit="1"/>
    </xf>
    <xf numFmtId="1" fontId="5" fillId="0" borderId="1" xfId="0" applyNumberFormat="1" applyFont="1" applyBorder="1" applyAlignment="1">
      <alignment horizontal="center" vertical="top" shrinkToFit="1"/>
    </xf>
    <xf numFmtId="1" fontId="5" fillId="0" borderId="1" xfId="0" applyNumberFormat="1" applyFont="1" applyBorder="1" applyAlignment="1">
      <alignment horizontal="right" vertical="top" indent="2" shrinkToFit="1"/>
    </xf>
    <xf numFmtId="1" fontId="6" fillId="2" borderId="1" xfId="0" applyNumberFormat="1" applyFont="1" applyFill="1" applyBorder="1" applyAlignment="1">
      <alignment horizontal="left" vertical="top" indent="1" shrinkToFit="1"/>
    </xf>
    <xf numFmtId="0" fontId="7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top" wrapText="1" indent="1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right" vertical="top" wrapText="1"/>
    </xf>
    <xf numFmtId="0" fontId="7" fillId="0" borderId="1" xfId="0" applyFont="1" applyBorder="1" applyAlignment="1">
      <alignment horizontal="right" vertical="top" wrapText="1"/>
    </xf>
    <xf numFmtId="0" fontId="5" fillId="0" borderId="0" xfId="0" applyFont="1" applyAlignment="1">
      <alignment horizontal="left" vertical="top"/>
    </xf>
    <xf numFmtId="0" fontId="9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164" fontId="8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top" wrapText="1" indent="2"/>
    </xf>
    <xf numFmtId="0" fontId="1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5" fillId="0" borderId="0" xfId="0" applyFont="1" applyAlignment="1">
      <alignment vertical="top"/>
    </xf>
    <xf numFmtId="0" fontId="14" fillId="0" borderId="1" xfId="1" applyNumberFormat="1" applyFont="1" applyFill="1" applyBorder="1" applyAlignment="1">
      <alignment horizontal="center" vertical="center" wrapText="1"/>
    </xf>
    <xf numFmtId="43" fontId="15" fillId="0" borderId="1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3" fontId="16" fillId="0" borderId="1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2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48490</xdr:colOff>
      <xdr:row>77</xdr:row>
      <xdr:rowOff>0</xdr:rowOff>
    </xdr:from>
    <xdr:ext cx="91440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91440" cy="0"/>
        </a:xfrm>
        <a:custGeom>
          <a:avLst/>
          <a:gdLst/>
          <a:ahLst/>
          <a:cxnLst/>
          <a:rect l="0" t="0" r="0" b="0"/>
          <a:pathLst>
            <a:path w="91440">
              <a:moveTo>
                <a:pt x="0" y="0"/>
              </a:moveTo>
              <a:lnTo>
                <a:pt x="91440" y="0"/>
              </a:lnTo>
            </a:path>
          </a:pathLst>
        </a:custGeom>
        <a:ln w="5760">
          <a:solidFill>
            <a:srgbClr val="FE0000"/>
          </a:solidFill>
        </a:ln>
      </xdr:spPr>
    </xdr:sp>
    <xdr:clientData/>
  </xdr:oneCellAnchor>
  <xdr:oneCellAnchor>
    <xdr:from>
      <xdr:col>4</xdr:col>
      <xdr:colOff>610095</xdr:colOff>
      <xdr:row>77</xdr:row>
      <xdr:rowOff>0</xdr:rowOff>
    </xdr:from>
    <xdr:ext cx="91440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91440" cy="0"/>
        </a:xfrm>
        <a:custGeom>
          <a:avLst/>
          <a:gdLst/>
          <a:ahLst/>
          <a:cxnLst/>
          <a:rect l="0" t="0" r="0" b="0"/>
          <a:pathLst>
            <a:path w="91440">
              <a:moveTo>
                <a:pt x="0" y="0"/>
              </a:moveTo>
              <a:lnTo>
                <a:pt x="91440" y="0"/>
              </a:lnTo>
            </a:path>
          </a:pathLst>
        </a:custGeom>
        <a:ln w="5760">
          <a:solidFill>
            <a:srgbClr val="FE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O104"/>
  <sheetViews>
    <sheetView tabSelected="1" view="pageBreakPreview" topLeftCell="A86" zoomScale="115" zoomScaleNormal="100" zoomScaleSheetLayoutView="115" workbookViewId="0">
      <selection activeCell="B92" sqref="B92:D92"/>
    </sheetView>
  </sheetViews>
  <sheetFormatPr defaultRowHeight="12.75" x14ac:dyDescent="0.2"/>
  <cols>
    <col min="1" max="1" width="10" bestFit="1" customWidth="1"/>
    <col min="2" max="2" width="47.83203125" customWidth="1"/>
    <col min="3" max="3" width="8.1640625" bestFit="1" customWidth="1"/>
    <col min="4" max="11" width="11.83203125" customWidth="1"/>
    <col min="12" max="12" width="18.83203125" customWidth="1"/>
    <col min="13" max="13" width="12.1640625" customWidth="1"/>
  </cols>
  <sheetData>
    <row r="3" spans="1:12" ht="15.75" x14ac:dyDescent="0.2">
      <c r="A3" s="32" t="s">
        <v>10</v>
      </c>
      <c r="B3" s="32"/>
      <c r="C3" s="32"/>
      <c r="D3" s="32"/>
      <c r="E3" s="32"/>
      <c r="F3" s="32"/>
      <c r="G3" s="32"/>
      <c r="H3" s="32"/>
      <c r="I3" s="32"/>
      <c r="J3" s="21"/>
      <c r="K3" s="21"/>
    </row>
    <row r="4" spans="1:12" x14ac:dyDescent="0.2">
      <c r="A4" s="33" t="s">
        <v>16</v>
      </c>
      <c r="B4" s="34"/>
      <c r="C4" s="34"/>
      <c r="D4" s="33"/>
      <c r="E4" s="33"/>
      <c r="F4" s="33"/>
      <c r="G4" s="33"/>
      <c r="H4" s="33"/>
      <c r="I4" s="33"/>
      <c r="J4" s="33"/>
      <c r="K4" s="33"/>
      <c r="L4" s="33"/>
    </row>
    <row r="5" spans="1:12" x14ac:dyDescent="0.2">
      <c r="A5" s="33" t="s">
        <v>17</v>
      </c>
      <c r="B5" s="34"/>
      <c r="C5" s="34"/>
      <c r="D5" s="35"/>
      <c r="E5" s="35"/>
      <c r="F5" s="35"/>
      <c r="G5" s="35"/>
      <c r="H5" s="35"/>
      <c r="I5" s="35"/>
      <c r="J5" s="35"/>
      <c r="K5" s="35"/>
      <c r="L5" s="35"/>
    </row>
    <row r="6" spans="1:12" x14ac:dyDescent="0.2">
      <c r="A6" s="33" t="s">
        <v>18</v>
      </c>
      <c r="B6" s="34"/>
      <c r="C6" s="34"/>
      <c r="D6" s="35"/>
      <c r="E6" s="35"/>
      <c r="F6" s="35"/>
      <c r="G6" s="35"/>
      <c r="H6" s="35"/>
      <c r="I6" s="35"/>
      <c r="J6" s="35"/>
      <c r="K6" s="35"/>
      <c r="L6" s="35"/>
    </row>
    <row r="7" spans="1:12" x14ac:dyDescent="0.2">
      <c r="A7" s="33" t="s">
        <v>19</v>
      </c>
      <c r="B7" s="34"/>
      <c r="C7" s="34"/>
      <c r="D7" s="35"/>
      <c r="E7" s="35"/>
      <c r="F7" s="35"/>
      <c r="G7" s="35"/>
      <c r="H7" s="35"/>
      <c r="I7" s="35"/>
      <c r="J7" s="35"/>
      <c r="K7" s="35"/>
      <c r="L7" s="35"/>
    </row>
    <row r="8" spans="1:12" x14ac:dyDescent="0.2">
      <c r="A8" s="40"/>
      <c r="B8" s="40"/>
      <c r="C8" s="40"/>
      <c r="D8" s="40"/>
      <c r="E8" s="40"/>
    </row>
    <row r="10" spans="1:12" ht="17.25" customHeight="1" x14ac:dyDescent="0.2">
      <c r="A10" s="24" t="s">
        <v>9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2" ht="18" customHeight="1" x14ac:dyDescent="0.2">
      <c r="A11" s="25" t="s">
        <v>24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</row>
    <row r="12" spans="1:12" ht="37.5" customHeight="1" x14ac:dyDescent="0.2">
      <c r="A12" s="25" t="s">
        <v>15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</row>
    <row r="13" spans="1:12" ht="24.75" customHeight="1" x14ac:dyDescent="0.2">
      <c r="A13" s="28" t="s">
        <v>1</v>
      </c>
      <c r="B13" s="29" t="s">
        <v>2</v>
      </c>
      <c r="C13" s="30" t="s">
        <v>3</v>
      </c>
      <c r="D13" s="30" t="s">
        <v>4</v>
      </c>
      <c r="E13" s="31" t="s">
        <v>11</v>
      </c>
      <c r="F13" s="31"/>
      <c r="G13" s="36" t="s">
        <v>12</v>
      </c>
      <c r="H13" s="37"/>
      <c r="I13" s="38" t="s">
        <v>6</v>
      </c>
      <c r="J13" s="31" t="s">
        <v>20</v>
      </c>
      <c r="K13" s="31"/>
      <c r="L13" s="29" t="s">
        <v>5</v>
      </c>
    </row>
    <row r="14" spans="1:12" ht="36.75" customHeight="1" x14ac:dyDescent="0.2">
      <c r="A14" s="28"/>
      <c r="B14" s="29"/>
      <c r="C14" s="30"/>
      <c r="D14" s="30"/>
      <c r="E14" s="18" t="s">
        <v>13</v>
      </c>
      <c r="F14" s="18" t="s">
        <v>14</v>
      </c>
      <c r="G14" s="18" t="s">
        <v>13</v>
      </c>
      <c r="H14" s="18" t="s">
        <v>14</v>
      </c>
      <c r="I14" s="39"/>
      <c r="J14" s="18" t="s">
        <v>21</v>
      </c>
      <c r="K14" s="18" t="s">
        <v>22</v>
      </c>
      <c r="L14" s="29"/>
    </row>
    <row r="15" spans="1:12" x14ac:dyDescent="0.2">
      <c r="A15" s="1">
        <v>1</v>
      </c>
      <c r="B15" s="2">
        <v>2</v>
      </c>
      <c r="C15" s="3">
        <v>3</v>
      </c>
      <c r="D15" s="2">
        <v>4</v>
      </c>
      <c r="E15" s="2">
        <v>5</v>
      </c>
      <c r="F15" s="3">
        <v>6</v>
      </c>
      <c r="G15" s="2">
        <v>7</v>
      </c>
      <c r="H15" s="2">
        <v>8</v>
      </c>
      <c r="I15" s="3">
        <v>9</v>
      </c>
      <c r="J15" s="3"/>
      <c r="K15" s="3"/>
      <c r="L15" s="2">
        <v>10</v>
      </c>
    </row>
    <row r="16" spans="1:12" x14ac:dyDescent="0.2">
      <c r="A16" s="4">
        <v>1</v>
      </c>
      <c r="B16" s="5" t="s">
        <v>49</v>
      </c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2" ht="21" x14ac:dyDescent="0.2">
      <c r="A17" s="7" t="s">
        <v>0</v>
      </c>
      <c r="B17" s="19" t="s">
        <v>90</v>
      </c>
      <c r="C17" s="14" t="s">
        <v>23</v>
      </c>
      <c r="D17" s="23">
        <v>20.7</v>
      </c>
      <c r="E17" s="2"/>
      <c r="F17" s="20">
        <f t="shared" ref="F17:F26" si="0">E17*D17</f>
        <v>0</v>
      </c>
      <c r="G17" s="15"/>
      <c r="H17" s="20">
        <f t="shared" ref="H17:H26" si="1">G17*D17</f>
        <v>0</v>
      </c>
      <c r="I17" s="20">
        <f t="shared" ref="I17:I26" si="2">H17+F17</f>
        <v>0</v>
      </c>
      <c r="J17" s="3"/>
      <c r="K17" s="3"/>
      <c r="L17" s="2"/>
    </row>
    <row r="18" spans="1:12" ht="18" x14ac:dyDescent="0.2">
      <c r="A18" s="7" t="s">
        <v>28</v>
      </c>
      <c r="B18" s="22" t="s">
        <v>120</v>
      </c>
      <c r="C18" s="14" t="s">
        <v>42</v>
      </c>
      <c r="D18" s="23">
        <v>17.18</v>
      </c>
      <c r="E18" s="2"/>
      <c r="F18" s="20">
        <f t="shared" si="0"/>
        <v>0</v>
      </c>
      <c r="G18" s="15"/>
      <c r="H18" s="20">
        <f t="shared" si="1"/>
        <v>0</v>
      </c>
      <c r="I18" s="20">
        <f t="shared" si="2"/>
        <v>0</v>
      </c>
      <c r="J18" s="3"/>
      <c r="K18" s="3"/>
      <c r="L18" s="2"/>
    </row>
    <row r="19" spans="1:12" ht="18" x14ac:dyDescent="0.2">
      <c r="A19" s="7" t="s">
        <v>52</v>
      </c>
      <c r="B19" s="22" t="s">
        <v>121</v>
      </c>
      <c r="C19" s="14" t="s">
        <v>42</v>
      </c>
      <c r="D19" s="23">
        <v>44.67</v>
      </c>
      <c r="E19" s="2"/>
      <c r="F19" s="20">
        <f t="shared" si="0"/>
        <v>0</v>
      </c>
      <c r="G19" s="15"/>
      <c r="H19" s="20">
        <f t="shared" si="1"/>
        <v>0</v>
      </c>
      <c r="I19" s="20">
        <f t="shared" si="2"/>
        <v>0</v>
      </c>
      <c r="J19" s="3"/>
      <c r="K19" s="3"/>
      <c r="L19" s="2"/>
    </row>
    <row r="20" spans="1:12" x14ac:dyDescent="0.2">
      <c r="A20" s="7" t="s">
        <v>53</v>
      </c>
      <c r="B20" s="22" t="s">
        <v>51</v>
      </c>
      <c r="C20" s="14" t="s">
        <v>42</v>
      </c>
      <c r="D20" s="23">
        <v>14.94</v>
      </c>
      <c r="E20" s="2"/>
      <c r="F20" s="20">
        <f t="shared" si="0"/>
        <v>0</v>
      </c>
      <c r="G20" s="15"/>
      <c r="H20" s="20">
        <f t="shared" si="1"/>
        <v>0</v>
      </c>
      <c r="I20" s="20">
        <f t="shared" si="2"/>
        <v>0</v>
      </c>
      <c r="J20" s="3"/>
      <c r="K20" s="3"/>
      <c r="L20" s="2"/>
    </row>
    <row r="21" spans="1:12" x14ac:dyDescent="0.2">
      <c r="A21" s="7" t="s">
        <v>54</v>
      </c>
      <c r="B21" s="22" t="s">
        <v>50</v>
      </c>
      <c r="C21" s="14" t="s">
        <v>23</v>
      </c>
      <c r="D21" s="23">
        <v>41.81</v>
      </c>
      <c r="E21" s="2"/>
      <c r="F21" s="20">
        <f t="shared" si="0"/>
        <v>0</v>
      </c>
      <c r="G21" s="15"/>
      <c r="H21" s="20">
        <f t="shared" si="1"/>
        <v>0</v>
      </c>
      <c r="I21" s="20">
        <f t="shared" si="2"/>
        <v>0</v>
      </c>
      <c r="J21" s="3"/>
      <c r="K21" s="3"/>
      <c r="L21" s="2"/>
    </row>
    <row r="22" spans="1:12" ht="21" x14ac:dyDescent="0.2">
      <c r="A22" s="7" t="s">
        <v>128</v>
      </c>
      <c r="B22" s="19" t="s">
        <v>91</v>
      </c>
      <c r="C22" s="14" t="s">
        <v>23</v>
      </c>
      <c r="D22" s="23">
        <v>61.34</v>
      </c>
      <c r="E22" s="2"/>
      <c r="F22" s="20">
        <f t="shared" si="0"/>
        <v>0</v>
      </c>
      <c r="G22" s="15"/>
      <c r="H22" s="20">
        <f t="shared" si="1"/>
        <v>0</v>
      </c>
      <c r="I22" s="20">
        <f t="shared" si="2"/>
        <v>0</v>
      </c>
      <c r="J22" s="3"/>
      <c r="K22" s="3"/>
      <c r="L22" s="2"/>
    </row>
    <row r="23" spans="1:12" ht="18" x14ac:dyDescent="0.2">
      <c r="A23" s="7" t="s">
        <v>129</v>
      </c>
      <c r="B23" s="22" t="s">
        <v>120</v>
      </c>
      <c r="C23" s="14" t="s">
        <v>42</v>
      </c>
      <c r="D23" s="23">
        <v>50.9</v>
      </c>
      <c r="E23" s="2"/>
      <c r="F23" s="20">
        <f t="shared" si="0"/>
        <v>0</v>
      </c>
      <c r="G23" s="15"/>
      <c r="H23" s="20">
        <f t="shared" si="1"/>
        <v>0</v>
      </c>
      <c r="I23" s="20">
        <f t="shared" si="2"/>
        <v>0</v>
      </c>
      <c r="J23" s="3"/>
      <c r="K23" s="3"/>
      <c r="L23" s="2"/>
    </row>
    <row r="24" spans="1:12" ht="18" x14ac:dyDescent="0.2">
      <c r="A24" s="7" t="s">
        <v>130</v>
      </c>
      <c r="B24" s="22" t="s">
        <v>121</v>
      </c>
      <c r="C24" s="14" t="s">
        <v>42</v>
      </c>
      <c r="D24" s="23">
        <v>132.36000000000001</v>
      </c>
      <c r="E24" s="2"/>
      <c r="F24" s="20">
        <f t="shared" si="0"/>
        <v>0</v>
      </c>
      <c r="G24" s="15"/>
      <c r="H24" s="20">
        <f t="shared" si="1"/>
        <v>0</v>
      </c>
      <c r="I24" s="20">
        <f t="shared" si="2"/>
        <v>0</v>
      </c>
      <c r="J24" s="3"/>
      <c r="K24" s="3"/>
      <c r="L24" s="2"/>
    </row>
    <row r="25" spans="1:12" x14ac:dyDescent="0.2">
      <c r="A25" s="7" t="s">
        <v>131</v>
      </c>
      <c r="B25" s="22" t="s">
        <v>51</v>
      </c>
      <c r="C25" s="14" t="s">
        <v>42</v>
      </c>
      <c r="D25" s="23">
        <v>44.26</v>
      </c>
      <c r="E25" s="2"/>
      <c r="F25" s="20">
        <f t="shared" si="0"/>
        <v>0</v>
      </c>
      <c r="G25" s="15"/>
      <c r="H25" s="20">
        <f t="shared" si="1"/>
        <v>0</v>
      </c>
      <c r="I25" s="20">
        <f t="shared" si="2"/>
        <v>0</v>
      </c>
      <c r="J25" s="3"/>
      <c r="K25" s="3"/>
      <c r="L25" s="2"/>
    </row>
    <row r="26" spans="1:12" x14ac:dyDescent="0.2">
      <c r="A26" s="7" t="s">
        <v>132</v>
      </c>
      <c r="B26" s="22" t="s">
        <v>92</v>
      </c>
      <c r="C26" s="14" t="s">
        <v>23</v>
      </c>
      <c r="D26" s="23">
        <v>123.91</v>
      </c>
      <c r="E26" s="2"/>
      <c r="F26" s="20">
        <f t="shared" si="0"/>
        <v>0</v>
      </c>
      <c r="G26" s="15"/>
      <c r="H26" s="20">
        <f t="shared" si="1"/>
        <v>0</v>
      </c>
      <c r="I26" s="20">
        <f t="shared" si="2"/>
        <v>0</v>
      </c>
      <c r="J26" s="3"/>
      <c r="K26" s="3"/>
      <c r="L26" s="2"/>
    </row>
    <row r="27" spans="1:12" ht="17.100000000000001" customHeight="1" x14ac:dyDescent="0.2">
      <c r="A27" s="4">
        <v>2</v>
      </c>
      <c r="B27" s="5" t="s">
        <v>25</v>
      </c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ht="21" x14ac:dyDescent="0.2">
      <c r="A28" s="7" t="s">
        <v>55</v>
      </c>
      <c r="B28" s="19" t="s">
        <v>81</v>
      </c>
      <c r="C28" s="14" t="s">
        <v>23</v>
      </c>
      <c r="D28" s="23">
        <v>3116.76</v>
      </c>
      <c r="E28" s="15"/>
      <c r="F28" s="20">
        <f>E28*D28</f>
        <v>0</v>
      </c>
      <c r="G28" s="15"/>
      <c r="H28" s="20">
        <f>G28*D28</f>
        <v>0</v>
      </c>
      <c r="I28" s="20">
        <f>H28+F28</f>
        <v>0</v>
      </c>
      <c r="J28" s="20"/>
      <c r="K28" s="20"/>
      <c r="L28" s="8"/>
    </row>
    <row r="29" spans="1:12" ht="18" x14ac:dyDescent="0.2">
      <c r="A29" s="7" t="s">
        <v>56</v>
      </c>
      <c r="B29" s="22" t="s">
        <v>27</v>
      </c>
      <c r="C29" s="14" t="s">
        <v>26</v>
      </c>
      <c r="D29" s="23">
        <f>D28*0.15</f>
        <v>467.51</v>
      </c>
      <c r="E29" s="15"/>
      <c r="F29" s="20">
        <f t="shared" ref="F29:F55" si="3">E29*D29</f>
        <v>0</v>
      </c>
      <c r="G29" s="15"/>
      <c r="H29" s="20">
        <f t="shared" ref="H29:H55" si="4">G29*D29</f>
        <v>0</v>
      </c>
      <c r="I29" s="20">
        <f t="shared" ref="I29:I55" si="5">H29+F29</f>
        <v>0</v>
      </c>
      <c r="J29" s="20"/>
      <c r="K29" s="20"/>
      <c r="L29" s="8"/>
    </row>
    <row r="30" spans="1:12" x14ac:dyDescent="0.2">
      <c r="A30" s="7" t="s">
        <v>57</v>
      </c>
      <c r="B30" s="19" t="s">
        <v>31</v>
      </c>
      <c r="C30" s="14" t="s">
        <v>23</v>
      </c>
      <c r="D30" s="23">
        <f>D28</f>
        <v>3116.76</v>
      </c>
      <c r="E30" s="15"/>
      <c r="F30" s="20">
        <f t="shared" si="3"/>
        <v>0</v>
      </c>
      <c r="G30" s="15"/>
      <c r="H30" s="20">
        <f t="shared" si="4"/>
        <v>0</v>
      </c>
      <c r="I30" s="20">
        <f t="shared" si="5"/>
        <v>0</v>
      </c>
      <c r="J30" s="20"/>
      <c r="K30" s="20"/>
      <c r="L30" s="8"/>
    </row>
    <row r="31" spans="1:12" ht="18" x14ac:dyDescent="0.2">
      <c r="A31" s="7" t="s">
        <v>58</v>
      </c>
      <c r="B31" s="22" t="s">
        <v>29</v>
      </c>
      <c r="C31" s="14" t="s">
        <v>30</v>
      </c>
      <c r="D31" s="23">
        <f>D30*17/1000</f>
        <v>52.98</v>
      </c>
      <c r="E31" s="15"/>
      <c r="F31" s="20">
        <f t="shared" si="3"/>
        <v>0</v>
      </c>
      <c r="G31" s="15"/>
      <c r="H31" s="20">
        <f t="shared" si="4"/>
        <v>0</v>
      </c>
      <c r="I31" s="20">
        <f t="shared" si="5"/>
        <v>0</v>
      </c>
      <c r="J31" s="20"/>
      <c r="K31" s="20"/>
      <c r="L31" s="8"/>
    </row>
    <row r="32" spans="1:12" x14ac:dyDescent="0.2">
      <c r="A32" s="7" t="s">
        <v>59</v>
      </c>
      <c r="B32" s="19" t="s">
        <v>82</v>
      </c>
      <c r="C32" s="14" t="s">
        <v>23</v>
      </c>
      <c r="D32" s="23">
        <v>3116.76</v>
      </c>
      <c r="E32" s="15"/>
      <c r="F32" s="20">
        <f t="shared" si="3"/>
        <v>0</v>
      </c>
      <c r="G32" s="15"/>
      <c r="H32" s="20">
        <f t="shared" si="4"/>
        <v>0</v>
      </c>
      <c r="I32" s="20">
        <f t="shared" si="5"/>
        <v>0</v>
      </c>
      <c r="J32" s="20"/>
      <c r="K32" s="20"/>
      <c r="L32" s="8"/>
    </row>
    <row r="33" spans="1:12" ht="18" x14ac:dyDescent="0.2">
      <c r="A33" s="7" t="s">
        <v>60</v>
      </c>
      <c r="B33" s="22" t="s">
        <v>27</v>
      </c>
      <c r="C33" s="14" t="s">
        <v>26</v>
      </c>
      <c r="D33" s="23">
        <f>D32*0.15</f>
        <v>467.51</v>
      </c>
      <c r="E33" s="15"/>
      <c r="F33" s="20">
        <f t="shared" si="3"/>
        <v>0</v>
      </c>
      <c r="G33" s="15"/>
      <c r="H33" s="20">
        <f t="shared" si="4"/>
        <v>0</v>
      </c>
      <c r="I33" s="20">
        <f t="shared" si="5"/>
        <v>0</v>
      </c>
      <c r="J33" s="20"/>
      <c r="K33" s="20"/>
      <c r="L33" s="8"/>
    </row>
    <row r="34" spans="1:12" x14ac:dyDescent="0.2">
      <c r="A34" s="7" t="s">
        <v>61</v>
      </c>
      <c r="B34" s="19" t="s">
        <v>83</v>
      </c>
      <c r="C34" s="14" t="s">
        <v>23</v>
      </c>
      <c r="D34" s="23">
        <v>20.7</v>
      </c>
      <c r="E34" s="15"/>
      <c r="F34" s="20">
        <f t="shared" si="3"/>
        <v>0</v>
      </c>
      <c r="G34" s="15"/>
      <c r="H34" s="20">
        <f t="shared" si="4"/>
        <v>0</v>
      </c>
      <c r="I34" s="20">
        <f t="shared" si="5"/>
        <v>0</v>
      </c>
      <c r="J34" s="20"/>
      <c r="K34" s="20"/>
      <c r="L34" s="8"/>
    </row>
    <row r="35" spans="1:12" ht="18" x14ac:dyDescent="0.2">
      <c r="A35" s="7" t="s">
        <v>62</v>
      </c>
      <c r="B35" s="22" t="s">
        <v>27</v>
      </c>
      <c r="C35" s="14" t="s">
        <v>26</v>
      </c>
      <c r="D35" s="23">
        <f>D34*0.15</f>
        <v>3.11</v>
      </c>
      <c r="E35" s="15"/>
      <c r="F35" s="20">
        <f t="shared" si="3"/>
        <v>0</v>
      </c>
      <c r="G35" s="15"/>
      <c r="H35" s="20">
        <f t="shared" si="4"/>
        <v>0</v>
      </c>
      <c r="I35" s="20">
        <f t="shared" si="5"/>
        <v>0</v>
      </c>
      <c r="J35" s="20"/>
      <c r="K35" s="20"/>
      <c r="L35" s="8"/>
    </row>
    <row r="36" spans="1:12" ht="31.5" x14ac:dyDescent="0.2">
      <c r="A36" s="7" t="s">
        <v>63</v>
      </c>
      <c r="B36" s="19" t="s">
        <v>32</v>
      </c>
      <c r="C36" s="14" t="s">
        <v>23</v>
      </c>
      <c r="D36" s="23">
        <f>D34+D32</f>
        <v>3137.46</v>
      </c>
      <c r="E36" s="15"/>
      <c r="F36" s="20">
        <f t="shared" si="3"/>
        <v>0</v>
      </c>
      <c r="G36" s="15"/>
      <c r="H36" s="20">
        <f t="shared" si="4"/>
        <v>0</v>
      </c>
      <c r="I36" s="20">
        <f t="shared" si="5"/>
        <v>0</v>
      </c>
      <c r="J36" s="20"/>
      <c r="K36" s="20"/>
      <c r="L36" s="8"/>
    </row>
    <row r="37" spans="1:12" ht="36" x14ac:dyDescent="0.2">
      <c r="A37" s="7" t="s">
        <v>64</v>
      </c>
      <c r="B37" s="22" t="s">
        <v>119</v>
      </c>
      <c r="C37" s="14" t="s">
        <v>30</v>
      </c>
      <c r="D37" s="23">
        <f>D36*4.8/1000</f>
        <v>15.06</v>
      </c>
      <c r="E37" s="15"/>
      <c r="F37" s="20">
        <f t="shared" si="3"/>
        <v>0</v>
      </c>
      <c r="G37" s="15"/>
      <c r="H37" s="20">
        <f t="shared" si="4"/>
        <v>0</v>
      </c>
      <c r="I37" s="20">
        <f t="shared" si="5"/>
        <v>0</v>
      </c>
      <c r="J37" s="20"/>
      <c r="K37" s="20"/>
      <c r="L37" s="8"/>
    </row>
    <row r="38" spans="1:12" x14ac:dyDescent="0.2">
      <c r="A38" s="7" t="s">
        <v>65</v>
      </c>
      <c r="B38" s="19" t="s">
        <v>33</v>
      </c>
      <c r="C38" s="14" t="s">
        <v>23</v>
      </c>
      <c r="D38" s="23">
        <f>D36</f>
        <v>3137.46</v>
      </c>
      <c r="E38" s="15"/>
      <c r="F38" s="20">
        <f t="shared" si="3"/>
        <v>0</v>
      </c>
      <c r="G38" s="15"/>
      <c r="H38" s="20">
        <f t="shared" si="4"/>
        <v>0</v>
      </c>
      <c r="I38" s="20">
        <f t="shared" si="5"/>
        <v>0</v>
      </c>
      <c r="J38" s="20"/>
      <c r="K38" s="20"/>
      <c r="L38" s="8"/>
    </row>
    <row r="39" spans="1:12" ht="18" x14ac:dyDescent="0.2">
      <c r="A39" s="7" t="s">
        <v>66</v>
      </c>
      <c r="B39" s="22" t="s">
        <v>27</v>
      </c>
      <c r="C39" s="14" t="s">
        <v>26</v>
      </c>
      <c r="D39" s="23">
        <f>D38*0.15</f>
        <v>470.62</v>
      </c>
      <c r="E39" s="15"/>
      <c r="F39" s="20">
        <f t="shared" si="3"/>
        <v>0</v>
      </c>
      <c r="G39" s="15"/>
      <c r="H39" s="20">
        <f t="shared" si="4"/>
        <v>0</v>
      </c>
      <c r="I39" s="20">
        <f t="shared" si="5"/>
        <v>0</v>
      </c>
      <c r="J39" s="20"/>
      <c r="K39" s="20"/>
      <c r="L39" s="8"/>
    </row>
    <row r="40" spans="1:12" x14ac:dyDescent="0.2">
      <c r="A40" s="7" t="s">
        <v>67</v>
      </c>
      <c r="B40" s="19" t="s">
        <v>34</v>
      </c>
      <c r="C40" s="14" t="s">
        <v>23</v>
      </c>
      <c r="D40" s="23">
        <f>D38</f>
        <v>3137.46</v>
      </c>
      <c r="E40" s="15"/>
      <c r="F40" s="20">
        <f t="shared" si="3"/>
        <v>0</v>
      </c>
      <c r="G40" s="15"/>
      <c r="H40" s="20">
        <f t="shared" si="4"/>
        <v>0</v>
      </c>
      <c r="I40" s="20">
        <f t="shared" si="5"/>
        <v>0</v>
      </c>
      <c r="J40" s="20"/>
      <c r="K40" s="20"/>
      <c r="L40" s="8"/>
    </row>
    <row r="41" spans="1:12" ht="36" x14ac:dyDescent="0.2">
      <c r="A41" s="7" t="s">
        <v>68</v>
      </c>
      <c r="B41" s="22" t="s">
        <v>35</v>
      </c>
      <c r="C41" s="14" t="s">
        <v>23</v>
      </c>
      <c r="D41" s="23">
        <f>D40*1.15</f>
        <v>3608.08</v>
      </c>
      <c r="E41" s="15"/>
      <c r="F41" s="20">
        <f t="shared" si="3"/>
        <v>0</v>
      </c>
      <c r="G41" s="15"/>
      <c r="H41" s="20">
        <f t="shared" si="4"/>
        <v>0</v>
      </c>
      <c r="I41" s="20">
        <f t="shared" si="5"/>
        <v>0</v>
      </c>
      <c r="J41" s="20"/>
      <c r="K41" s="20"/>
      <c r="L41" s="8"/>
    </row>
    <row r="42" spans="1:12" x14ac:dyDescent="0.2">
      <c r="A42" s="7" t="s">
        <v>84</v>
      </c>
      <c r="B42" s="22" t="s">
        <v>36</v>
      </c>
      <c r="C42" s="14" t="s">
        <v>37</v>
      </c>
      <c r="D42" s="23">
        <f>D40*0.0075</f>
        <v>23.53</v>
      </c>
      <c r="E42" s="15"/>
      <c r="F42" s="20">
        <f t="shared" si="3"/>
        <v>0</v>
      </c>
      <c r="G42" s="15"/>
      <c r="H42" s="20">
        <f t="shared" si="4"/>
        <v>0</v>
      </c>
      <c r="I42" s="20">
        <f t="shared" si="5"/>
        <v>0</v>
      </c>
      <c r="J42" s="20"/>
      <c r="K42" s="20"/>
      <c r="L42" s="8"/>
    </row>
    <row r="43" spans="1:12" x14ac:dyDescent="0.2">
      <c r="A43" s="7" t="s">
        <v>69</v>
      </c>
      <c r="B43" s="19" t="s">
        <v>43</v>
      </c>
      <c r="C43" s="14" t="s">
        <v>42</v>
      </c>
      <c r="D43" s="23">
        <v>408.03</v>
      </c>
      <c r="E43" s="15"/>
      <c r="F43" s="20">
        <f t="shared" si="3"/>
        <v>0</v>
      </c>
      <c r="G43" s="15"/>
      <c r="H43" s="20">
        <f t="shared" si="4"/>
        <v>0</v>
      </c>
      <c r="I43" s="20">
        <f t="shared" si="5"/>
        <v>0</v>
      </c>
      <c r="J43" s="20"/>
      <c r="K43" s="20"/>
      <c r="L43" s="8"/>
    </row>
    <row r="44" spans="1:12" ht="18" x14ac:dyDescent="0.2">
      <c r="A44" s="7" t="s">
        <v>70</v>
      </c>
      <c r="B44" s="22" t="s">
        <v>44</v>
      </c>
      <c r="C44" s="14" t="s">
        <v>23</v>
      </c>
      <c r="D44" s="23">
        <f>D43*0.25</f>
        <v>102.01</v>
      </c>
      <c r="E44" s="15"/>
      <c r="F44" s="20">
        <f t="shared" si="3"/>
        <v>0</v>
      </c>
      <c r="G44" s="15"/>
      <c r="H44" s="20">
        <f t="shared" si="4"/>
        <v>0</v>
      </c>
      <c r="I44" s="20">
        <f t="shared" si="5"/>
        <v>0</v>
      </c>
      <c r="J44" s="20"/>
      <c r="K44" s="20"/>
      <c r="L44" s="8"/>
    </row>
    <row r="45" spans="1:12" ht="21" x14ac:dyDescent="0.2">
      <c r="A45" s="7" t="s">
        <v>71</v>
      </c>
      <c r="B45" s="19" t="s">
        <v>45</v>
      </c>
      <c r="C45" s="14" t="s">
        <v>42</v>
      </c>
      <c r="D45" s="23">
        <v>118.68</v>
      </c>
      <c r="E45" s="15"/>
      <c r="F45" s="20">
        <f t="shared" si="3"/>
        <v>0</v>
      </c>
      <c r="G45" s="15"/>
      <c r="H45" s="20">
        <f t="shared" si="4"/>
        <v>0</v>
      </c>
      <c r="I45" s="20">
        <f t="shared" si="5"/>
        <v>0</v>
      </c>
      <c r="J45" s="20"/>
      <c r="K45" s="20"/>
      <c r="L45" s="8"/>
    </row>
    <row r="46" spans="1:12" ht="18" x14ac:dyDescent="0.2">
      <c r="A46" s="7" t="s">
        <v>72</v>
      </c>
      <c r="B46" s="22" t="s">
        <v>127</v>
      </c>
      <c r="C46" s="14" t="s">
        <v>42</v>
      </c>
      <c r="D46" s="23">
        <f>D45*1.15</f>
        <v>136.47999999999999</v>
      </c>
      <c r="E46" s="15"/>
      <c r="F46" s="20">
        <f t="shared" si="3"/>
        <v>0</v>
      </c>
      <c r="G46" s="15"/>
      <c r="H46" s="20">
        <f t="shared" si="4"/>
        <v>0</v>
      </c>
      <c r="I46" s="20">
        <f t="shared" si="5"/>
        <v>0</v>
      </c>
      <c r="J46" s="20"/>
      <c r="K46" s="20"/>
      <c r="L46" s="8"/>
    </row>
    <row r="47" spans="1:12" x14ac:dyDescent="0.2">
      <c r="A47" s="7" t="s">
        <v>73</v>
      </c>
      <c r="B47" s="19" t="s">
        <v>38</v>
      </c>
      <c r="C47" s="14" t="s">
        <v>23</v>
      </c>
      <c r="D47" s="23">
        <v>1113.8599999999999</v>
      </c>
      <c r="E47" s="15"/>
      <c r="F47" s="20">
        <f t="shared" si="3"/>
        <v>0</v>
      </c>
      <c r="G47" s="15"/>
      <c r="H47" s="20">
        <f t="shared" si="4"/>
        <v>0</v>
      </c>
      <c r="I47" s="20">
        <f t="shared" si="5"/>
        <v>0</v>
      </c>
      <c r="J47" s="20"/>
      <c r="K47" s="20"/>
      <c r="L47" s="8"/>
    </row>
    <row r="48" spans="1:12" ht="18" x14ac:dyDescent="0.2">
      <c r="A48" s="7" t="s">
        <v>74</v>
      </c>
      <c r="B48" s="22" t="s">
        <v>27</v>
      </c>
      <c r="C48" s="14" t="s">
        <v>26</v>
      </c>
      <c r="D48" s="23">
        <f>D47*0.15</f>
        <v>167.08</v>
      </c>
      <c r="E48" s="15"/>
      <c r="F48" s="20">
        <f t="shared" si="3"/>
        <v>0</v>
      </c>
      <c r="G48" s="15"/>
      <c r="H48" s="20">
        <f t="shared" si="4"/>
        <v>0</v>
      </c>
      <c r="I48" s="20">
        <f t="shared" si="5"/>
        <v>0</v>
      </c>
      <c r="J48" s="20"/>
      <c r="K48" s="20"/>
      <c r="L48" s="8"/>
    </row>
    <row r="49" spans="1:12" x14ac:dyDescent="0.2">
      <c r="A49" s="7" t="s">
        <v>75</v>
      </c>
      <c r="B49" s="19" t="s">
        <v>39</v>
      </c>
      <c r="C49" s="14" t="s">
        <v>23</v>
      </c>
      <c r="D49" s="23">
        <v>1113.8599999999999</v>
      </c>
      <c r="E49" s="15"/>
      <c r="F49" s="20">
        <f t="shared" si="3"/>
        <v>0</v>
      </c>
      <c r="G49" s="15"/>
      <c r="H49" s="20">
        <f t="shared" si="4"/>
        <v>0</v>
      </c>
      <c r="I49" s="20">
        <f t="shared" si="5"/>
        <v>0</v>
      </c>
      <c r="J49" s="20"/>
      <c r="K49" s="20"/>
      <c r="L49" s="8"/>
    </row>
    <row r="50" spans="1:12" ht="18" x14ac:dyDescent="0.2">
      <c r="A50" s="7" t="s">
        <v>76</v>
      </c>
      <c r="B50" s="22" t="s">
        <v>41</v>
      </c>
      <c r="C50" s="14" t="s">
        <v>23</v>
      </c>
      <c r="D50" s="23">
        <f>D49*1.05</f>
        <v>1169.55</v>
      </c>
      <c r="E50" s="15"/>
      <c r="F50" s="20">
        <f t="shared" si="3"/>
        <v>0</v>
      </c>
      <c r="G50" s="15"/>
      <c r="H50" s="20">
        <f t="shared" si="4"/>
        <v>0</v>
      </c>
      <c r="I50" s="20">
        <f t="shared" si="5"/>
        <v>0</v>
      </c>
      <c r="J50" s="20"/>
      <c r="K50" s="20"/>
      <c r="L50" s="8"/>
    </row>
    <row r="51" spans="1:12" ht="18" x14ac:dyDescent="0.2">
      <c r="A51" s="7" t="s">
        <v>85</v>
      </c>
      <c r="B51" s="22" t="s">
        <v>40</v>
      </c>
      <c r="C51" s="14" t="s">
        <v>23</v>
      </c>
      <c r="D51" s="23">
        <f>D49*1.03</f>
        <v>1147.28</v>
      </c>
      <c r="E51" s="15"/>
      <c r="F51" s="20">
        <f t="shared" si="3"/>
        <v>0</v>
      </c>
      <c r="G51" s="15"/>
      <c r="H51" s="20">
        <f t="shared" si="4"/>
        <v>0</v>
      </c>
      <c r="I51" s="20">
        <f t="shared" si="5"/>
        <v>0</v>
      </c>
      <c r="J51" s="20"/>
      <c r="K51" s="20"/>
      <c r="L51" s="8"/>
    </row>
    <row r="52" spans="1:12" x14ac:dyDescent="0.2">
      <c r="A52" s="7" t="s">
        <v>77</v>
      </c>
      <c r="B52" s="19" t="s">
        <v>46</v>
      </c>
      <c r="C52" s="14" t="s">
        <v>42</v>
      </c>
      <c r="D52" s="23">
        <v>1290.02</v>
      </c>
      <c r="E52" s="15"/>
      <c r="F52" s="20">
        <f t="shared" si="3"/>
        <v>0</v>
      </c>
      <c r="G52" s="15"/>
      <c r="H52" s="20">
        <f t="shared" si="4"/>
        <v>0</v>
      </c>
      <c r="I52" s="20">
        <f t="shared" si="5"/>
        <v>0</v>
      </c>
      <c r="J52" s="20"/>
      <c r="K52" s="20"/>
      <c r="L52" s="8"/>
    </row>
    <row r="53" spans="1:12" ht="18" x14ac:dyDescent="0.2">
      <c r="A53" s="7" t="s">
        <v>78</v>
      </c>
      <c r="B53" s="22" t="s">
        <v>47</v>
      </c>
      <c r="C53" s="14" t="s">
        <v>42</v>
      </c>
      <c r="D53" s="23">
        <f>D52*1.01</f>
        <v>1302.92</v>
      </c>
      <c r="E53" s="15"/>
      <c r="F53" s="20">
        <f t="shared" si="3"/>
        <v>0</v>
      </c>
      <c r="G53" s="15"/>
      <c r="H53" s="20">
        <f t="shared" si="4"/>
        <v>0</v>
      </c>
      <c r="I53" s="20">
        <f t="shared" si="5"/>
        <v>0</v>
      </c>
      <c r="J53" s="20"/>
      <c r="K53" s="20"/>
      <c r="L53" s="8"/>
    </row>
    <row r="54" spans="1:12" x14ac:dyDescent="0.2">
      <c r="A54" s="7" t="s">
        <v>86</v>
      </c>
      <c r="B54" s="19" t="s">
        <v>48</v>
      </c>
      <c r="C54" s="14" t="s">
        <v>80</v>
      </c>
      <c r="D54" s="23">
        <v>80</v>
      </c>
      <c r="E54" s="15"/>
      <c r="F54" s="20">
        <f t="shared" si="3"/>
        <v>0</v>
      </c>
      <c r="G54" s="15"/>
      <c r="H54" s="20">
        <f t="shared" si="4"/>
        <v>0</v>
      </c>
      <c r="I54" s="20">
        <f t="shared" si="5"/>
        <v>0</v>
      </c>
      <c r="J54" s="20"/>
      <c r="K54" s="20"/>
      <c r="L54" s="8"/>
    </row>
    <row r="55" spans="1:12" ht="105" customHeight="1" x14ac:dyDescent="0.2">
      <c r="A55" s="7" t="s">
        <v>87</v>
      </c>
      <c r="B55" s="22" t="s">
        <v>79</v>
      </c>
      <c r="C55" s="14" t="s">
        <v>80</v>
      </c>
      <c r="D55" s="23">
        <v>80</v>
      </c>
      <c r="E55" s="15"/>
      <c r="F55" s="20">
        <f t="shared" si="3"/>
        <v>0</v>
      </c>
      <c r="G55" s="15"/>
      <c r="H55" s="20">
        <f t="shared" si="4"/>
        <v>0</v>
      </c>
      <c r="I55" s="20">
        <f t="shared" si="5"/>
        <v>0</v>
      </c>
      <c r="J55" s="20"/>
      <c r="K55" s="20"/>
      <c r="L55" s="8"/>
    </row>
    <row r="56" spans="1:12" x14ac:dyDescent="0.2">
      <c r="A56" s="4">
        <v>3</v>
      </c>
      <c r="B56" s="5" t="s">
        <v>88</v>
      </c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2" x14ac:dyDescent="0.2">
      <c r="A57" s="7" t="s">
        <v>102</v>
      </c>
      <c r="B57" s="19" t="s">
        <v>89</v>
      </c>
      <c r="C57" s="14" t="s">
        <v>23</v>
      </c>
      <c r="D57" s="23">
        <v>778.18</v>
      </c>
      <c r="E57" s="15"/>
      <c r="F57" s="20">
        <f t="shared" ref="F57:F72" si="6">E57*D57</f>
        <v>0</v>
      </c>
      <c r="G57" s="15"/>
      <c r="H57" s="20">
        <f t="shared" ref="H57:H72" si="7">G57*D57</f>
        <v>0</v>
      </c>
      <c r="I57" s="20">
        <f t="shared" ref="I57:I72" si="8">H57+F57</f>
        <v>0</v>
      </c>
      <c r="J57" s="20"/>
      <c r="K57" s="20"/>
      <c r="L57" s="8"/>
    </row>
    <row r="58" spans="1:12" ht="18" x14ac:dyDescent="0.2">
      <c r="A58" s="7" t="s">
        <v>103</v>
      </c>
      <c r="B58" s="22" t="s">
        <v>27</v>
      </c>
      <c r="C58" s="14" t="s">
        <v>26</v>
      </c>
      <c r="D58" s="23">
        <f>D57*0.15</f>
        <v>116.73</v>
      </c>
      <c r="E58" s="15"/>
      <c r="F58" s="20">
        <f t="shared" si="6"/>
        <v>0</v>
      </c>
      <c r="G58" s="15"/>
      <c r="H58" s="20">
        <f t="shared" si="7"/>
        <v>0</v>
      </c>
      <c r="I58" s="20">
        <f t="shared" si="8"/>
        <v>0</v>
      </c>
      <c r="J58" s="20"/>
      <c r="K58" s="20"/>
      <c r="L58" s="8"/>
    </row>
    <row r="59" spans="1:12" x14ac:dyDescent="0.2">
      <c r="A59" s="7" t="s">
        <v>104</v>
      </c>
      <c r="B59" s="19" t="s">
        <v>83</v>
      </c>
      <c r="C59" s="14" t="s">
        <v>23</v>
      </c>
      <c r="D59" s="23">
        <v>61.34</v>
      </c>
      <c r="E59" s="15"/>
      <c r="F59" s="20">
        <f t="shared" si="6"/>
        <v>0</v>
      </c>
      <c r="G59" s="15"/>
      <c r="H59" s="20">
        <f t="shared" si="7"/>
        <v>0</v>
      </c>
      <c r="I59" s="20">
        <f t="shared" si="8"/>
        <v>0</v>
      </c>
      <c r="J59" s="20"/>
      <c r="K59" s="20"/>
      <c r="L59" s="8"/>
    </row>
    <row r="60" spans="1:12" ht="18" x14ac:dyDescent="0.2">
      <c r="A60" s="7" t="s">
        <v>105</v>
      </c>
      <c r="B60" s="22" t="s">
        <v>27</v>
      </c>
      <c r="C60" s="14" t="s">
        <v>26</v>
      </c>
      <c r="D60" s="23">
        <f>D59*0.15</f>
        <v>9.1999999999999993</v>
      </c>
      <c r="E60" s="15"/>
      <c r="F60" s="20">
        <f t="shared" si="6"/>
        <v>0</v>
      </c>
      <c r="G60" s="15"/>
      <c r="H60" s="20">
        <f t="shared" si="7"/>
        <v>0</v>
      </c>
      <c r="I60" s="20">
        <f t="shared" si="8"/>
        <v>0</v>
      </c>
      <c r="J60" s="20"/>
      <c r="K60" s="20"/>
      <c r="L60" s="8"/>
    </row>
    <row r="61" spans="1:12" x14ac:dyDescent="0.2">
      <c r="A61" s="7" t="s">
        <v>106</v>
      </c>
      <c r="B61" s="19" t="s">
        <v>93</v>
      </c>
      <c r="C61" s="14" t="s">
        <v>23</v>
      </c>
      <c r="D61" s="23">
        <v>778.18</v>
      </c>
      <c r="E61" s="15"/>
      <c r="F61" s="20">
        <f t="shared" si="6"/>
        <v>0</v>
      </c>
      <c r="G61" s="15"/>
      <c r="H61" s="20">
        <f t="shared" si="7"/>
        <v>0</v>
      </c>
      <c r="I61" s="20">
        <f t="shared" si="8"/>
        <v>0</v>
      </c>
      <c r="J61" s="20"/>
      <c r="K61" s="20"/>
      <c r="L61" s="8"/>
    </row>
    <row r="62" spans="1:12" ht="18" x14ac:dyDescent="0.2">
      <c r="A62" s="7" t="s">
        <v>107</v>
      </c>
      <c r="B62" s="22" t="s">
        <v>94</v>
      </c>
      <c r="C62" s="14" t="s">
        <v>23</v>
      </c>
      <c r="D62" s="23">
        <f>D61*1.07</f>
        <v>832.65</v>
      </c>
      <c r="E62" s="15"/>
      <c r="F62" s="20">
        <f t="shared" si="6"/>
        <v>0</v>
      </c>
      <c r="G62" s="15"/>
      <c r="H62" s="20">
        <f t="shared" si="7"/>
        <v>0</v>
      </c>
      <c r="I62" s="20">
        <f t="shared" si="8"/>
        <v>0</v>
      </c>
      <c r="J62" s="20"/>
      <c r="K62" s="20"/>
      <c r="L62" s="8"/>
    </row>
    <row r="63" spans="1:12" x14ac:dyDescent="0.2">
      <c r="A63" s="7" t="s">
        <v>108</v>
      </c>
      <c r="B63" s="22" t="s">
        <v>95</v>
      </c>
      <c r="C63" s="14" t="s">
        <v>37</v>
      </c>
      <c r="D63" s="23">
        <f>D61*0.5</f>
        <v>389.09</v>
      </c>
      <c r="E63" s="15"/>
      <c r="F63" s="20">
        <f t="shared" si="6"/>
        <v>0</v>
      </c>
      <c r="G63" s="15"/>
      <c r="H63" s="20">
        <f t="shared" si="7"/>
        <v>0</v>
      </c>
      <c r="I63" s="20">
        <f t="shared" si="8"/>
        <v>0</v>
      </c>
      <c r="J63" s="20"/>
      <c r="K63" s="20"/>
      <c r="L63" s="8"/>
    </row>
    <row r="64" spans="1:12" ht="18" x14ac:dyDescent="0.2">
      <c r="A64" s="7" t="s">
        <v>109</v>
      </c>
      <c r="B64" s="22" t="s">
        <v>96</v>
      </c>
      <c r="C64" s="14" t="s">
        <v>30</v>
      </c>
      <c r="D64" s="23">
        <f>D61*1.2*8/1000</f>
        <v>7.47</v>
      </c>
      <c r="E64" s="15"/>
      <c r="F64" s="20">
        <f t="shared" si="6"/>
        <v>0</v>
      </c>
      <c r="G64" s="15"/>
      <c r="H64" s="20">
        <f t="shared" si="7"/>
        <v>0</v>
      </c>
      <c r="I64" s="20">
        <f t="shared" si="8"/>
        <v>0</v>
      </c>
      <c r="J64" s="20"/>
      <c r="K64" s="20"/>
      <c r="L64" s="8"/>
    </row>
    <row r="65" spans="1:15" x14ac:dyDescent="0.2">
      <c r="A65" s="7" t="s">
        <v>110</v>
      </c>
      <c r="B65" s="19" t="s">
        <v>97</v>
      </c>
      <c r="C65" s="14" t="s">
        <v>23</v>
      </c>
      <c r="D65" s="23">
        <v>172.8</v>
      </c>
      <c r="E65" s="15"/>
      <c r="F65" s="20">
        <f t="shared" si="6"/>
        <v>0</v>
      </c>
      <c r="G65" s="15"/>
      <c r="H65" s="20">
        <f t="shared" si="7"/>
        <v>0</v>
      </c>
      <c r="I65" s="20">
        <f t="shared" si="8"/>
        <v>0</v>
      </c>
      <c r="J65" s="20"/>
      <c r="K65" s="20"/>
      <c r="L65" s="8"/>
    </row>
    <row r="66" spans="1:15" ht="18" x14ac:dyDescent="0.2">
      <c r="A66" s="7" t="s">
        <v>111</v>
      </c>
      <c r="B66" s="22" t="s">
        <v>27</v>
      </c>
      <c r="C66" s="14" t="s">
        <v>26</v>
      </c>
      <c r="D66" s="23">
        <f>D65*0.15</f>
        <v>25.92</v>
      </c>
      <c r="E66" s="15"/>
      <c r="F66" s="20">
        <f t="shared" si="6"/>
        <v>0</v>
      </c>
      <c r="G66" s="15"/>
      <c r="H66" s="20">
        <f t="shared" si="7"/>
        <v>0</v>
      </c>
      <c r="I66" s="20">
        <f t="shared" si="8"/>
        <v>0</v>
      </c>
      <c r="J66" s="20"/>
      <c r="K66" s="20"/>
      <c r="L66" s="8"/>
    </row>
    <row r="67" spans="1:15" ht="21" x14ac:dyDescent="0.2">
      <c r="A67" s="7" t="s">
        <v>112</v>
      </c>
      <c r="B67" s="19" t="s">
        <v>98</v>
      </c>
      <c r="C67" s="14" t="s">
        <v>23</v>
      </c>
      <c r="D67" s="23">
        <v>259.39</v>
      </c>
      <c r="E67" s="15"/>
      <c r="F67" s="20">
        <f t="shared" si="6"/>
        <v>0</v>
      </c>
      <c r="G67" s="15"/>
      <c r="H67" s="20">
        <f t="shared" si="7"/>
        <v>0</v>
      </c>
      <c r="I67" s="20">
        <f t="shared" si="8"/>
        <v>0</v>
      </c>
      <c r="J67" s="20"/>
      <c r="K67" s="20"/>
      <c r="L67" s="8"/>
    </row>
    <row r="68" spans="1:15" x14ac:dyDescent="0.2">
      <c r="A68" s="7" t="s">
        <v>113</v>
      </c>
      <c r="B68" s="22" t="s">
        <v>99</v>
      </c>
      <c r="C68" s="14" t="s">
        <v>37</v>
      </c>
      <c r="D68" s="23">
        <f>0.5*D67</f>
        <v>129.69999999999999</v>
      </c>
      <c r="E68" s="15"/>
      <c r="F68" s="20">
        <f t="shared" si="6"/>
        <v>0</v>
      </c>
      <c r="G68" s="15"/>
      <c r="H68" s="20">
        <f t="shared" si="7"/>
        <v>0</v>
      </c>
      <c r="I68" s="20">
        <f t="shared" si="8"/>
        <v>0</v>
      </c>
      <c r="J68" s="20"/>
      <c r="K68" s="20"/>
      <c r="L68" s="8"/>
    </row>
    <row r="69" spans="1:15" x14ac:dyDescent="0.2">
      <c r="A69" s="7" t="s">
        <v>114</v>
      </c>
      <c r="B69" s="19" t="s">
        <v>100</v>
      </c>
      <c r="C69" s="14" t="s">
        <v>23</v>
      </c>
      <c r="D69" s="23">
        <v>778.18</v>
      </c>
      <c r="E69" s="15"/>
      <c r="F69" s="20">
        <f t="shared" si="6"/>
        <v>0</v>
      </c>
      <c r="G69" s="15"/>
      <c r="H69" s="20">
        <f t="shared" si="7"/>
        <v>0</v>
      </c>
      <c r="I69" s="20">
        <f t="shared" si="8"/>
        <v>0</v>
      </c>
      <c r="J69" s="20"/>
      <c r="K69" s="20"/>
      <c r="L69" s="8"/>
    </row>
    <row r="70" spans="1:15" ht="18" x14ac:dyDescent="0.2">
      <c r="A70" s="7" t="s">
        <v>115</v>
      </c>
      <c r="B70" s="22" t="s">
        <v>118</v>
      </c>
      <c r="C70" s="14" t="s">
        <v>23</v>
      </c>
      <c r="D70" s="23">
        <f>D69*1.07</f>
        <v>832.65</v>
      </c>
      <c r="E70" s="15"/>
      <c r="F70" s="20">
        <f t="shared" si="6"/>
        <v>0</v>
      </c>
      <c r="G70" s="15"/>
      <c r="H70" s="20">
        <f t="shared" si="7"/>
        <v>0</v>
      </c>
      <c r="I70" s="20">
        <f t="shared" si="8"/>
        <v>0</v>
      </c>
      <c r="J70" s="20"/>
      <c r="K70" s="20"/>
      <c r="L70" s="8"/>
    </row>
    <row r="71" spans="1:15" x14ac:dyDescent="0.2">
      <c r="A71" s="7" t="s">
        <v>116</v>
      </c>
      <c r="B71" s="22" t="s">
        <v>95</v>
      </c>
      <c r="C71" s="14" t="s">
        <v>37</v>
      </c>
      <c r="D71" s="23">
        <f>D69*0.5</f>
        <v>389.09</v>
      </c>
      <c r="E71" s="15"/>
      <c r="F71" s="20">
        <f t="shared" si="6"/>
        <v>0</v>
      </c>
      <c r="G71" s="15"/>
      <c r="H71" s="20">
        <f t="shared" si="7"/>
        <v>0</v>
      </c>
      <c r="I71" s="20">
        <f t="shared" si="8"/>
        <v>0</v>
      </c>
      <c r="J71" s="20"/>
      <c r="K71" s="20"/>
      <c r="L71" s="8"/>
    </row>
    <row r="72" spans="1:15" ht="18" x14ac:dyDescent="0.2">
      <c r="A72" s="7" t="s">
        <v>117</v>
      </c>
      <c r="B72" s="22" t="s">
        <v>101</v>
      </c>
      <c r="C72" s="14" t="s">
        <v>37</v>
      </c>
      <c r="D72" s="23">
        <f>D69*1.2*10/1000</f>
        <v>9.34</v>
      </c>
      <c r="E72" s="15"/>
      <c r="F72" s="20">
        <f t="shared" si="6"/>
        <v>0</v>
      </c>
      <c r="G72" s="15"/>
      <c r="H72" s="20">
        <f t="shared" si="7"/>
        <v>0</v>
      </c>
      <c r="I72" s="20">
        <f t="shared" si="8"/>
        <v>0</v>
      </c>
      <c r="J72" s="20"/>
      <c r="K72" s="20"/>
      <c r="L72" s="8"/>
    </row>
    <row r="73" spans="1:15" x14ac:dyDescent="0.2">
      <c r="A73" s="4">
        <v>4</v>
      </c>
      <c r="B73" s="5" t="s">
        <v>122</v>
      </c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1:15" ht="21" x14ac:dyDescent="0.2">
      <c r="A74" s="7" t="s">
        <v>125</v>
      </c>
      <c r="B74" s="19" t="s">
        <v>123</v>
      </c>
      <c r="C74" s="14" t="s">
        <v>80</v>
      </c>
      <c r="D74" s="23">
        <v>72</v>
      </c>
      <c r="E74" s="15"/>
      <c r="F74" s="20">
        <f t="shared" ref="F74:F75" si="9">E74*D74</f>
        <v>0</v>
      </c>
      <c r="G74" s="15"/>
      <c r="H74" s="20">
        <f t="shared" ref="H74:H75" si="10">G74*D74</f>
        <v>0</v>
      </c>
      <c r="I74" s="20">
        <f t="shared" ref="I74:I75" si="11">H74+F74</f>
        <v>0</v>
      </c>
      <c r="J74" s="20"/>
      <c r="K74" s="20"/>
      <c r="L74" s="8"/>
    </row>
    <row r="75" spans="1:15" x14ac:dyDescent="0.2">
      <c r="A75" s="7" t="s">
        <v>126</v>
      </c>
      <c r="B75" s="19" t="s">
        <v>124</v>
      </c>
      <c r="C75" s="14" t="s">
        <v>80</v>
      </c>
      <c r="D75" s="23">
        <v>36</v>
      </c>
      <c r="E75" s="15"/>
      <c r="F75" s="20">
        <f t="shared" si="9"/>
        <v>0</v>
      </c>
      <c r="G75" s="15"/>
      <c r="H75" s="20">
        <f t="shared" si="10"/>
        <v>0</v>
      </c>
      <c r="I75" s="20">
        <f t="shared" si="11"/>
        <v>0</v>
      </c>
      <c r="J75" s="20"/>
      <c r="K75" s="20"/>
      <c r="L75" s="8"/>
    </row>
    <row r="76" spans="1:15" ht="26.1" customHeight="1" x14ac:dyDescent="0.2">
      <c r="A76" s="10"/>
      <c r="B76" s="11" t="s">
        <v>7</v>
      </c>
      <c r="C76" s="10"/>
      <c r="D76" s="16"/>
      <c r="E76" s="16"/>
      <c r="F76" s="16">
        <f>SUM(F17:F75)</f>
        <v>0</v>
      </c>
      <c r="G76" s="16"/>
      <c r="H76" s="16">
        <f>SUM(H17:H75)</f>
        <v>0</v>
      </c>
      <c r="I76" s="16">
        <f>SUM(I17:I75)</f>
        <v>0</v>
      </c>
      <c r="J76" s="16"/>
      <c r="K76" s="16"/>
      <c r="L76" s="10"/>
    </row>
    <row r="77" spans="1:15" ht="14.85" customHeight="1" x14ac:dyDescent="0.2">
      <c r="A77" s="9"/>
      <c r="B77" s="12" t="s">
        <v>8</v>
      </c>
      <c r="C77" s="9"/>
      <c r="D77" s="17"/>
      <c r="E77" s="17"/>
      <c r="F77" s="17"/>
      <c r="G77" s="17"/>
      <c r="H77" s="17"/>
      <c r="I77" s="17">
        <f>I76/6</f>
        <v>0</v>
      </c>
      <c r="J77" s="17"/>
      <c r="K77" s="17"/>
      <c r="L77" s="9"/>
    </row>
    <row r="78" spans="1:15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</row>
    <row r="79" spans="1:15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</row>
    <row r="80" spans="1:15" x14ac:dyDescent="0.2">
      <c r="A80" s="42">
        <v>1</v>
      </c>
      <c r="B80" s="43" t="s">
        <v>133</v>
      </c>
      <c r="C80" s="43"/>
      <c r="D80" s="43"/>
      <c r="E80" s="43" t="s">
        <v>134</v>
      </c>
      <c r="F80" s="43"/>
      <c r="G80" s="43"/>
      <c r="H80" s="44" t="s">
        <v>135</v>
      </c>
      <c r="I80" s="44"/>
      <c r="J80" s="44"/>
      <c r="K80" s="44"/>
      <c r="L80" s="44"/>
      <c r="M80" s="44"/>
      <c r="N80" s="44"/>
      <c r="O80" s="44"/>
    </row>
    <row r="81" spans="1:15" ht="42" customHeight="1" x14ac:dyDescent="0.2">
      <c r="A81" s="42">
        <v>2</v>
      </c>
      <c r="B81" s="43" t="s">
        <v>136</v>
      </c>
      <c r="C81" s="43"/>
      <c r="D81" s="43"/>
      <c r="E81" s="45" t="s">
        <v>137</v>
      </c>
      <c r="F81" s="45"/>
      <c r="G81" s="45"/>
      <c r="H81" s="46"/>
      <c r="I81" s="46"/>
      <c r="J81" s="46"/>
      <c r="K81" s="46"/>
      <c r="L81" s="46"/>
      <c r="M81" s="46"/>
      <c r="N81" s="46"/>
      <c r="O81" s="46"/>
    </row>
    <row r="82" spans="1:15" ht="29.25" customHeight="1" x14ac:dyDescent="0.2">
      <c r="A82" s="42">
        <v>3</v>
      </c>
      <c r="B82" s="43" t="s">
        <v>138</v>
      </c>
      <c r="C82" s="43"/>
      <c r="D82" s="43"/>
      <c r="E82" s="45" t="s">
        <v>139</v>
      </c>
      <c r="F82" s="45"/>
      <c r="G82" s="45"/>
      <c r="H82" s="46"/>
      <c r="I82" s="46"/>
      <c r="J82" s="46"/>
      <c r="K82" s="46"/>
      <c r="L82" s="46"/>
      <c r="M82" s="46"/>
      <c r="N82" s="46"/>
      <c r="O82" s="46"/>
    </row>
    <row r="83" spans="1:15" ht="63" customHeight="1" x14ac:dyDescent="0.2">
      <c r="A83" s="42">
        <v>4</v>
      </c>
      <c r="B83" s="43" t="s">
        <v>140</v>
      </c>
      <c r="C83" s="43"/>
      <c r="D83" s="43"/>
      <c r="E83" s="45" t="s">
        <v>141</v>
      </c>
      <c r="F83" s="45"/>
      <c r="G83" s="45"/>
      <c r="H83" s="47"/>
      <c r="I83" s="47"/>
      <c r="J83" s="47"/>
      <c r="K83" s="47"/>
      <c r="L83" s="47"/>
      <c r="M83" s="47"/>
      <c r="N83" s="47"/>
      <c r="O83" s="47"/>
    </row>
    <row r="84" spans="1:15" ht="25.5" customHeight="1" x14ac:dyDescent="0.2">
      <c r="A84" s="42">
        <v>5</v>
      </c>
      <c r="B84" s="43" t="s">
        <v>142</v>
      </c>
      <c r="C84" s="43"/>
      <c r="D84" s="43"/>
      <c r="E84" s="45" t="s">
        <v>143</v>
      </c>
      <c r="F84" s="45"/>
      <c r="G84" s="45"/>
      <c r="H84" s="46"/>
      <c r="I84" s="46"/>
      <c r="J84" s="46"/>
      <c r="K84" s="46"/>
      <c r="L84" s="46"/>
      <c r="M84" s="46"/>
      <c r="N84" s="46"/>
      <c r="O84" s="46"/>
    </row>
    <row r="85" spans="1:15" ht="31.5" customHeight="1" x14ac:dyDescent="0.2">
      <c r="A85" s="42">
        <v>6</v>
      </c>
      <c r="B85" s="43" t="s">
        <v>144</v>
      </c>
      <c r="C85" s="43"/>
      <c r="D85" s="43"/>
      <c r="E85" s="45" t="s">
        <v>145</v>
      </c>
      <c r="F85" s="45"/>
      <c r="G85" s="45"/>
      <c r="H85" s="46"/>
      <c r="I85" s="46"/>
      <c r="J85" s="46"/>
      <c r="K85" s="46"/>
      <c r="L85" s="46"/>
      <c r="M85" s="46"/>
      <c r="N85" s="46"/>
      <c r="O85" s="46"/>
    </row>
    <row r="86" spans="1:15" ht="30.75" customHeight="1" x14ac:dyDescent="0.2">
      <c r="A86" s="42">
        <v>7</v>
      </c>
      <c r="B86" s="43" t="s">
        <v>146</v>
      </c>
      <c r="C86" s="43"/>
      <c r="D86" s="43"/>
      <c r="E86" s="45" t="s">
        <v>147</v>
      </c>
      <c r="F86" s="45"/>
      <c r="G86" s="45"/>
      <c r="H86" s="46"/>
      <c r="I86" s="46"/>
      <c r="J86" s="46"/>
      <c r="K86" s="46"/>
      <c r="L86" s="46"/>
      <c r="M86" s="46"/>
      <c r="N86" s="46"/>
      <c r="O86" s="46"/>
    </row>
    <row r="87" spans="1:15" ht="46.5" customHeight="1" x14ac:dyDescent="0.2">
      <c r="A87" s="42">
        <v>8</v>
      </c>
      <c r="B87" s="43" t="s">
        <v>148</v>
      </c>
      <c r="C87" s="43"/>
      <c r="D87" s="43"/>
      <c r="E87" s="45" t="s">
        <v>149</v>
      </c>
      <c r="F87" s="45"/>
      <c r="G87" s="45"/>
      <c r="H87" s="46"/>
      <c r="I87" s="46"/>
      <c r="J87" s="46"/>
      <c r="K87" s="46"/>
      <c r="L87" s="46"/>
      <c r="M87" s="46"/>
      <c r="N87" s="46"/>
      <c r="O87" s="46"/>
    </row>
    <row r="88" spans="1:15" ht="24" customHeight="1" x14ac:dyDescent="0.2">
      <c r="A88" s="42">
        <v>9</v>
      </c>
      <c r="B88" s="43" t="s">
        <v>150</v>
      </c>
      <c r="C88" s="43"/>
      <c r="D88" s="43"/>
      <c r="E88" s="45" t="s">
        <v>151</v>
      </c>
      <c r="F88" s="45"/>
      <c r="G88" s="45"/>
      <c r="H88" s="48"/>
      <c r="I88" s="46"/>
      <c r="J88" s="46"/>
      <c r="K88" s="46"/>
      <c r="L88" s="46"/>
      <c r="M88" s="46"/>
      <c r="N88" s="46"/>
      <c r="O88" s="46"/>
    </row>
    <row r="89" spans="1:15" ht="85.5" customHeight="1" x14ac:dyDescent="0.2">
      <c r="A89" s="42">
        <v>10</v>
      </c>
      <c r="B89" s="43" t="s">
        <v>152</v>
      </c>
      <c r="C89" s="43"/>
      <c r="D89" s="43"/>
      <c r="E89" s="45" t="s">
        <v>153</v>
      </c>
      <c r="F89" s="45"/>
      <c r="G89" s="45"/>
      <c r="H89" s="48"/>
      <c r="I89" s="46"/>
      <c r="J89" s="46"/>
      <c r="K89" s="46"/>
      <c r="L89" s="46"/>
      <c r="M89" s="46"/>
      <c r="N89" s="46"/>
      <c r="O89" s="46"/>
    </row>
    <row r="90" spans="1:15" ht="54.75" customHeight="1" x14ac:dyDescent="0.2">
      <c r="A90" s="42">
        <v>11</v>
      </c>
      <c r="B90" s="43" t="s">
        <v>154</v>
      </c>
      <c r="C90" s="43"/>
      <c r="D90" s="43"/>
      <c r="E90" s="45" t="s">
        <v>155</v>
      </c>
      <c r="F90" s="45"/>
      <c r="G90" s="45"/>
      <c r="H90" s="46"/>
      <c r="I90" s="46"/>
      <c r="J90" s="46"/>
      <c r="K90" s="46"/>
      <c r="L90" s="46"/>
      <c r="M90" s="46"/>
      <c r="N90" s="46"/>
      <c r="O90" s="46"/>
    </row>
    <row r="91" spans="1:15" ht="36" customHeight="1" x14ac:dyDescent="0.2">
      <c r="A91" s="42">
        <v>12</v>
      </c>
      <c r="B91" s="43" t="s">
        <v>156</v>
      </c>
      <c r="C91" s="43"/>
      <c r="D91" s="43"/>
      <c r="E91" s="45" t="s">
        <v>157</v>
      </c>
      <c r="F91" s="45"/>
      <c r="G91" s="45"/>
      <c r="H91" s="47"/>
      <c r="I91" s="47"/>
      <c r="J91" s="47"/>
      <c r="K91" s="47"/>
      <c r="L91" s="47"/>
      <c r="M91" s="47"/>
      <c r="N91" s="47"/>
      <c r="O91" s="47"/>
    </row>
    <row r="92" spans="1:15" ht="177" customHeight="1" x14ac:dyDescent="0.2">
      <c r="A92" s="42">
        <v>13</v>
      </c>
      <c r="B92" s="43" t="s">
        <v>158</v>
      </c>
      <c r="C92" s="43"/>
      <c r="D92" s="43"/>
      <c r="E92" s="45" t="s">
        <v>159</v>
      </c>
      <c r="F92" s="45"/>
      <c r="G92" s="45"/>
      <c r="H92" s="46" t="s">
        <v>160</v>
      </c>
      <c r="I92" s="46"/>
      <c r="J92" s="46"/>
      <c r="K92" s="46"/>
      <c r="L92" s="46"/>
      <c r="M92" s="46"/>
      <c r="N92" s="46"/>
      <c r="O92" s="46"/>
    </row>
    <row r="93" spans="1:15" x14ac:dyDescent="0.2">
      <c r="A93" s="13"/>
      <c r="B93" s="41"/>
      <c r="C93" s="41"/>
      <c r="D93" s="41"/>
      <c r="E93" s="41"/>
      <c r="F93" s="41"/>
      <c r="G93" s="41"/>
      <c r="H93" s="13"/>
      <c r="I93" s="13"/>
      <c r="J93" s="13"/>
      <c r="K93" s="13"/>
      <c r="L93" s="13"/>
    </row>
    <row r="94" spans="1:15" x14ac:dyDescent="0.2">
      <c r="A94" s="13"/>
      <c r="B94" s="41"/>
      <c r="C94" s="41"/>
      <c r="D94" s="41"/>
      <c r="E94" s="41"/>
      <c r="F94" s="41"/>
      <c r="G94" s="41"/>
      <c r="H94" s="13"/>
      <c r="I94" s="13"/>
      <c r="J94" s="13"/>
      <c r="K94" s="13"/>
      <c r="L94" s="13"/>
    </row>
    <row r="95" spans="1:15" x14ac:dyDescent="0.2">
      <c r="A95" s="13"/>
      <c r="B95" s="41"/>
      <c r="C95" s="41"/>
      <c r="D95" s="41"/>
      <c r="E95" s="41"/>
      <c r="F95" s="41"/>
      <c r="G95" s="41"/>
      <c r="H95" s="13"/>
      <c r="I95" s="13"/>
      <c r="J95" s="13"/>
      <c r="K95" s="13"/>
      <c r="L95" s="13"/>
    </row>
    <row r="96" spans="1:15" x14ac:dyDescent="0.2">
      <c r="A96" s="13"/>
      <c r="B96" s="41"/>
      <c r="C96" s="41"/>
      <c r="D96" s="41"/>
      <c r="E96" s="41"/>
      <c r="F96" s="41"/>
      <c r="G96" s="41"/>
      <c r="H96" s="13"/>
      <c r="I96" s="13"/>
      <c r="J96" s="13"/>
      <c r="K96" s="13"/>
      <c r="L96" s="13"/>
    </row>
    <row r="97" spans="1:12" ht="67.5" customHeight="1" x14ac:dyDescent="0.2">
      <c r="A97" s="13"/>
      <c r="B97" s="41"/>
      <c r="C97" s="41"/>
      <c r="D97" s="41"/>
      <c r="E97" s="41"/>
      <c r="F97" s="41"/>
      <c r="G97" s="41"/>
      <c r="H97" s="13"/>
      <c r="I97" s="13"/>
      <c r="J97" s="13"/>
      <c r="K97" s="13"/>
      <c r="L97" s="13"/>
    </row>
    <row r="98" spans="1:12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</row>
    <row r="99" spans="1:12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</row>
    <row r="100" spans="1:12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</row>
    <row r="101" spans="1:12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</row>
    <row r="102" spans="1:12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</row>
    <row r="103" spans="1:12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</row>
    <row r="104" spans="1:12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</row>
  </sheetData>
  <mergeCells count="61">
    <mergeCell ref="B92:D92"/>
    <mergeCell ref="E92:G92"/>
    <mergeCell ref="H92:O92"/>
    <mergeCell ref="B90:D90"/>
    <mergeCell ref="E90:G90"/>
    <mergeCell ref="H90:O90"/>
    <mergeCell ref="B91:D91"/>
    <mergeCell ref="E91:G91"/>
    <mergeCell ref="H91:O91"/>
    <mergeCell ref="B88:D88"/>
    <mergeCell ref="E88:G88"/>
    <mergeCell ref="H88:O88"/>
    <mergeCell ref="B89:D89"/>
    <mergeCell ref="E89:G89"/>
    <mergeCell ref="H89:O89"/>
    <mergeCell ref="B86:D86"/>
    <mergeCell ref="E86:G86"/>
    <mergeCell ref="H86:O86"/>
    <mergeCell ref="B87:D87"/>
    <mergeCell ref="E87:G87"/>
    <mergeCell ref="H87:O87"/>
    <mergeCell ref="B84:D84"/>
    <mergeCell ref="E84:G84"/>
    <mergeCell ref="H84:O84"/>
    <mergeCell ref="B85:D85"/>
    <mergeCell ref="E85:G85"/>
    <mergeCell ref="H85:O85"/>
    <mergeCell ref="B82:D82"/>
    <mergeCell ref="E82:G82"/>
    <mergeCell ref="H82:O82"/>
    <mergeCell ref="B83:D83"/>
    <mergeCell ref="E83:G83"/>
    <mergeCell ref="H83:O83"/>
    <mergeCell ref="A6:C6"/>
    <mergeCell ref="A7:C7"/>
    <mergeCell ref="G13:H13"/>
    <mergeCell ref="I13:I14"/>
    <mergeCell ref="D6:L6"/>
    <mergeCell ref="D7:L7"/>
    <mergeCell ref="A8:E8"/>
    <mergeCell ref="J13:K13"/>
    <mergeCell ref="A3:I3"/>
    <mergeCell ref="A4:C4"/>
    <mergeCell ref="D4:L4"/>
    <mergeCell ref="A5:C5"/>
    <mergeCell ref="D5:L5"/>
    <mergeCell ref="A10:L10"/>
    <mergeCell ref="A11:L11"/>
    <mergeCell ref="A12:L12"/>
    <mergeCell ref="A13:A14"/>
    <mergeCell ref="B13:B14"/>
    <mergeCell ref="C13:C14"/>
    <mergeCell ref="D13:D14"/>
    <mergeCell ref="E13:F13"/>
    <mergeCell ref="L13:L14"/>
    <mergeCell ref="B80:D80"/>
    <mergeCell ref="E80:G80"/>
    <mergeCell ref="H80:O80"/>
    <mergeCell ref="B81:D81"/>
    <mergeCell ref="E81:G81"/>
    <mergeCell ref="H81:O81"/>
  </mergeCells>
  <phoneticPr fontId="4" type="noConversion"/>
  <pageMargins left="0.7" right="0.7" top="0.75" bottom="0.75" header="0.3" footer="0.3"/>
  <pageSetup paperSize="9" scale="66" fitToHeight="0" orientation="landscape" r:id="rId1"/>
  <rowBreaks count="1" manualBreakCount="1">
    <brk id="97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 1</vt:lpstr>
      <vt:lpstr>'Table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А. Иващенко</dc:creator>
  <cp:lastModifiedBy>Егорова Мария Станиславовна</cp:lastModifiedBy>
  <cp:lastPrinted>2022-05-30T14:10:25Z</cp:lastPrinted>
  <dcterms:created xsi:type="dcterms:W3CDTF">2021-10-04T12:38:00Z</dcterms:created>
  <dcterms:modified xsi:type="dcterms:W3CDTF">2025-05-20T09:35:04Z</dcterms:modified>
</cp:coreProperties>
</file>