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C:\Users\sergey.lemeshko\Desktop\Всякое\"/>
    </mc:Choice>
  </mc:AlternateContent>
  <bookViews>
    <workbookView xWindow="0" yWindow="0" windowWidth="28800" windowHeight="12000" tabRatio="781" firstSheet="33" activeTab="33"/>
  </bookViews>
  <sheets>
    <sheet name="ДЕЙСТ 01.03.16г" sheetId="19" state="hidden" r:id="rId1"/>
    <sheet name="КМ" sheetId="7" state="hidden" r:id="rId2"/>
    <sheet name="18.06.19" sheetId="26" state="hidden" r:id="rId3"/>
    <sheet name="Т-Н-М" sheetId="31" state="hidden" r:id="rId4"/>
    <sheet name="проект" sheetId="28" state="hidden" r:id="rId5"/>
    <sheet name="АСЦ-Екат-Тмн корр" sheetId="32" state="hidden" r:id="rId6"/>
    <sheet name="на 25.06" sheetId="35" state="hidden" r:id="rId7"/>
    <sheet name="26.09.2021" sheetId="37" state="hidden" r:id="rId8"/>
    <sheet name="07.10.2022" sheetId="38" state="hidden" r:id="rId9"/>
    <sheet name="05.01.2023" sheetId="39" state="hidden" r:id="rId10"/>
    <sheet name="14.02.2023" sheetId="41" state="hidden" r:id="rId11"/>
    <sheet name="04.10.2022" sheetId="42" state="hidden" r:id="rId12"/>
    <sheet name="16.07.2023" sheetId="46" state="hidden" r:id="rId13"/>
    <sheet name="01.07.2024" sheetId="48" state="hidden" r:id="rId14"/>
    <sheet name="03.07.2024 нечет" sheetId="49" state="hidden" r:id="rId15"/>
    <sheet name="02.07.2024 чет" sheetId="50" state="hidden" r:id="rId16"/>
    <sheet name="01.08.2024 чет" sheetId="51" state="hidden" r:id="rId17"/>
    <sheet name="15.08.2024 нечет " sheetId="52" state="hidden" r:id="rId18"/>
    <sheet name="01.09.2024 чет " sheetId="53" state="hidden" r:id="rId19"/>
    <sheet name="01.09.2024 нечет  " sheetId="54" state="hidden" r:id="rId20"/>
    <sheet name="08.10.2024" sheetId="55" state="hidden" r:id="rId21"/>
    <sheet name="24.12.2024" sheetId="56" state="hidden" r:id="rId22"/>
    <sheet name="10.02.2025" sheetId="58" state="hidden" r:id="rId23"/>
    <sheet name="проект под АТП" sheetId="57" state="hidden" r:id="rId24"/>
    <sheet name="01.03.2025" sheetId="59" state="hidden" r:id="rId25"/>
    <sheet name="09.06.2025 20т 110м3 нечет " sheetId="62" state="hidden" r:id="rId26"/>
    <sheet name="10.06.2025 20т 110м3 чет " sheetId="61" state="hidden" r:id="rId27"/>
    <sheet name="01.07.2025 20т 82м3 нечет  " sheetId="63" state="hidden" r:id="rId28"/>
    <sheet name="26.07.2025 чет" sheetId="64" state="hidden" r:id="rId29"/>
    <sheet name="01.08.2025" sheetId="65" state="hidden" r:id="rId30"/>
    <sheet name="проект зерк" sheetId="66" state="hidden" r:id="rId31"/>
    <sheet name="проект зерк действ" sheetId="67" state="hidden" r:id="rId32"/>
    <sheet name="20.11.2025" sheetId="68" state="hidden" r:id="rId33"/>
    <sheet name="проект 16.01.2026" sheetId="69" r:id="rId34"/>
    <sheet name="15.01.2026г ежд" sheetId="70" state="hidden" r:id="rId35"/>
    <sheet name="ПРОЕКТ КОРР" sheetId="60" state="hidden" r:id="rId36"/>
    <sheet name="Лист1" sheetId="47" state="hidden" r:id="rId37"/>
  </sheets>
  <definedNames>
    <definedName name="_xlnm.Print_Area" localSheetId="7">'26.09.2021'!$A$1:$I$37</definedName>
    <definedName name="_xlnm.Print_Area" localSheetId="5">'АСЦ-Екат-Тмн корр'!$A$1:$H$40</definedName>
    <definedName name="_xlnm.Print_Area" localSheetId="6">'на 25.06'!$A$1:$H$40</definedName>
    <definedName name="_xlnm.Print_Area" localSheetId="4">проект!$A$1:$H$40</definedName>
  </definedNames>
  <calcPr calcId="162913"/>
</workbook>
</file>

<file path=xl/calcChain.xml><?xml version="1.0" encoding="utf-8"?>
<calcChain xmlns="http://schemas.openxmlformats.org/spreadsheetml/2006/main">
  <c r="B34" i="69" l="1"/>
  <c r="B35" i="69"/>
  <c r="B36" i="69"/>
  <c r="I4" i="70"/>
  <c r="C4" i="70"/>
  <c r="B60" i="70"/>
  <c r="B59" i="70"/>
  <c r="B58" i="70"/>
  <c r="B57" i="70"/>
  <c r="B61" i="70"/>
  <c r="F22" i="70"/>
  <c r="H22" i="70"/>
  <c r="F23" i="70"/>
  <c r="H23" i="70"/>
  <c r="F24" i="70"/>
  <c r="H24" i="70"/>
  <c r="F25" i="70"/>
  <c r="H25" i="70"/>
  <c r="F26" i="70"/>
  <c r="H26" i="70"/>
  <c r="F27" i="70"/>
  <c r="H27" i="70"/>
  <c r="F28" i="70"/>
  <c r="H28" i="70"/>
  <c r="F29" i="70"/>
  <c r="H29" i="70"/>
  <c r="F30" i="70"/>
  <c r="H30" i="70"/>
  <c r="F31" i="70"/>
  <c r="H31" i="70"/>
  <c r="F32" i="70"/>
  <c r="H32" i="70"/>
  <c r="F33" i="70"/>
  <c r="H33" i="70"/>
  <c r="F34" i="70"/>
  <c r="H34" i="70"/>
  <c r="F35" i="70"/>
  <c r="H35" i="70"/>
  <c r="F36" i="70"/>
  <c r="H36" i="70"/>
  <c r="F37" i="70"/>
  <c r="H37" i="70"/>
  <c r="F38" i="70"/>
  <c r="H38" i="70"/>
  <c r="F39" i="70"/>
  <c r="H39" i="70"/>
  <c r="F40" i="70"/>
  <c r="H40" i="70"/>
  <c r="F41" i="70"/>
  <c r="H41" i="70"/>
  <c r="F42" i="70"/>
  <c r="H42" i="70"/>
  <c r="F43" i="70"/>
  <c r="H43" i="70"/>
  <c r="F44" i="70"/>
  <c r="H44" i="70"/>
  <c r="F45" i="70"/>
  <c r="H45" i="70"/>
  <c r="F46" i="70"/>
  <c r="H46" i="70"/>
  <c r="F47" i="70"/>
  <c r="H47" i="70"/>
  <c r="F48" i="70"/>
  <c r="H48" i="70"/>
  <c r="F49" i="70"/>
  <c r="H49" i="70"/>
  <c r="F50" i="70"/>
  <c r="H50" i="70"/>
  <c r="F51" i="70"/>
  <c r="H51" i="70"/>
  <c r="F52" i="70"/>
  <c r="H52" i="70"/>
  <c r="F53" i="70"/>
  <c r="H53" i="70"/>
  <c r="F54" i="70"/>
  <c r="H54" i="70"/>
  <c r="F55" i="70"/>
  <c r="B15" i="70"/>
  <c r="E16" i="70"/>
  <c r="B33" i="69"/>
  <c r="H20" i="69"/>
  <c r="F21" i="69"/>
  <c r="H21" i="69"/>
  <c r="B14" i="69"/>
  <c r="B34" i="68"/>
  <c r="B33" i="68"/>
  <c r="B32" i="68"/>
  <c r="B31" i="68"/>
  <c r="H20" i="68"/>
  <c r="F21" i="68"/>
  <c r="H21" i="68"/>
  <c r="F22" i="68"/>
  <c r="H22" i="68"/>
  <c r="F23" i="68"/>
  <c r="H23" i="68"/>
  <c r="F24" i="68"/>
  <c r="H24" i="68"/>
  <c r="F25" i="68"/>
  <c r="H25" i="68"/>
  <c r="F26" i="68"/>
  <c r="H26" i="68"/>
  <c r="F27" i="68"/>
  <c r="H27" i="68"/>
  <c r="F28" i="68"/>
  <c r="H28" i="68"/>
  <c r="F29" i="68"/>
  <c r="H29" i="68"/>
  <c r="B14" i="68"/>
  <c r="B31" i="67"/>
  <c r="B32" i="67"/>
  <c r="B33" i="67"/>
  <c r="B34" i="67"/>
  <c r="F27" i="67"/>
  <c r="H27" i="67"/>
  <c r="B14" i="67"/>
  <c r="I4" i="67"/>
  <c r="C4" i="67"/>
  <c r="B14" i="66"/>
  <c r="B31" i="66"/>
  <c r="B32" i="66"/>
  <c r="B33" i="66"/>
  <c r="B34" i="66"/>
  <c r="H20" i="66"/>
  <c r="F21" i="66"/>
  <c r="H21" i="66"/>
  <c r="F23" i="66"/>
  <c r="H23" i="66"/>
  <c r="F24" i="66"/>
  <c r="H24" i="66"/>
  <c r="F25" i="66"/>
  <c r="H25" i="66"/>
  <c r="F27" i="66"/>
  <c r="H27" i="66"/>
  <c r="F28" i="66"/>
  <c r="H28" i="66"/>
  <c r="F29" i="66"/>
  <c r="H29" i="66"/>
  <c r="I4" i="66"/>
  <c r="C4" i="66"/>
  <c r="B34" i="65"/>
  <c r="B33" i="65"/>
  <c r="B32" i="65"/>
  <c r="B31" i="65"/>
  <c r="H20" i="65"/>
  <c r="F21" i="65"/>
  <c r="H21" i="65"/>
  <c r="F22" i="65"/>
  <c r="H22" i="65"/>
  <c r="F23" i="65"/>
  <c r="H23" i="65"/>
  <c r="F24" i="65"/>
  <c r="H24" i="65"/>
  <c r="F25" i="65"/>
  <c r="H25" i="65"/>
  <c r="F26" i="65"/>
  <c r="H26" i="65"/>
  <c r="F27" i="65"/>
  <c r="H27" i="65"/>
  <c r="F28" i="65"/>
  <c r="H28" i="65"/>
  <c r="F29" i="65"/>
  <c r="H29" i="65"/>
  <c r="B14" i="65"/>
  <c r="I4" i="65"/>
  <c r="C4" i="65"/>
  <c r="I4" i="64"/>
  <c r="C4" i="64"/>
  <c r="B34" i="64"/>
  <c r="B33" i="64"/>
  <c r="B32" i="64"/>
  <c r="B31" i="64"/>
  <c r="H20" i="64"/>
  <c r="F21" i="64"/>
  <c r="H21" i="64"/>
  <c r="F22" i="64"/>
  <c r="H22" i="64"/>
  <c r="F23" i="64"/>
  <c r="H23" i="64"/>
  <c r="F24" i="64"/>
  <c r="H24" i="64"/>
  <c r="F25" i="64"/>
  <c r="H25" i="64"/>
  <c r="F26" i="64"/>
  <c r="H26" i="64"/>
  <c r="F27" i="64"/>
  <c r="H27" i="64"/>
  <c r="F28" i="64"/>
  <c r="H28" i="64"/>
  <c r="F29" i="64"/>
  <c r="H29" i="64"/>
  <c r="B14" i="64"/>
  <c r="B34" i="63"/>
  <c r="B33" i="63"/>
  <c r="B32" i="63"/>
  <c r="B31" i="63"/>
  <c r="H21" i="63"/>
  <c r="F22" i="63"/>
  <c r="H22" i="63"/>
  <c r="F23" i="63"/>
  <c r="H23" i="63"/>
  <c r="F24" i="63"/>
  <c r="H24" i="63"/>
  <c r="F25" i="63"/>
  <c r="H25" i="63"/>
  <c r="F26" i="63"/>
  <c r="H26" i="63"/>
  <c r="F27" i="63"/>
  <c r="H27" i="63"/>
  <c r="F28" i="63"/>
  <c r="H28" i="63"/>
  <c r="F29" i="63"/>
  <c r="H29" i="63"/>
  <c r="F21" i="63"/>
  <c r="H20" i="63"/>
  <c r="B14" i="63"/>
  <c r="B34" i="62"/>
  <c r="B33" i="62"/>
  <c r="B32" i="62"/>
  <c r="B31" i="62"/>
  <c r="F21" i="62"/>
  <c r="H21" i="62"/>
  <c r="F22" i="62"/>
  <c r="H22" i="62"/>
  <c r="F23" i="62"/>
  <c r="H23" i="62"/>
  <c r="F24" i="62"/>
  <c r="H24" i="62"/>
  <c r="F25" i="62"/>
  <c r="H25" i="62"/>
  <c r="F26" i="62"/>
  <c r="H26" i="62"/>
  <c r="F27" i="62"/>
  <c r="H27" i="62"/>
  <c r="F28" i="62"/>
  <c r="H28" i="62"/>
  <c r="F29" i="62"/>
  <c r="H29" i="62"/>
  <c r="H20" i="62"/>
  <c r="B14" i="62"/>
  <c r="B34" i="61"/>
  <c r="B33" i="61"/>
  <c r="B32" i="61"/>
  <c r="B31" i="61"/>
  <c r="H20" i="61"/>
  <c r="F21" i="61"/>
  <c r="H21" i="61"/>
  <c r="F22" i="61"/>
  <c r="H22" i="61"/>
  <c r="F23" i="61"/>
  <c r="H23" i="61"/>
  <c r="F24" i="61"/>
  <c r="H24" i="61"/>
  <c r="F25" i="61"/>
  <c r="H25" i="61"/>
  <c r="F26" i="61"/>
  <c r="H26" i="61"/>
  <c r="F27" i="61"/>
  <c r="H27" i="61"/>
  <c r="F28" i="61"/>
  <c r="H28" i="61"/>
  <c r="F29" i="61"/>
  <c r="H29" i="61"/>
  <c r="B14" i="61"/>
  <c r="B36" i="60"/>
  <c r="B35" i="60"/>
  <c r="B34" i="60"/>
  <c r="B33" i="60"/>
  <c r="F21" i="60"/>
  <c r="H21" i="60"/>
  <c r="F23" i="60"/>
  <c r="H23" i="60"/>
  <c r="F24" i="60"/>
  <c r="H24" i="60"/>
  <c r="F25" i="60"/>
  <c r="H25" i="60"/>
  <c r="F26" i="60"/>
  <c r="H26" i="60"/>
  <c r="F27" i="60"/>
  <c r="H27" i="60"/>
  <c r="F28" i="60"/>
  <c r="H28" i="60"/>
  <c r="F29" i="60"/>
  <c r="H29" i="60"/>
  <c r="F30" i="60"/>
  <c r="H30" i="60"/>
  <c r="F31" i="60"/>
  <c r="H31" i="60"/>
  <c r="H20" i="60"/>
  <c r="B14" i="60"/>
  <c r="B34" i="59"/>
  <c r="B33" i="59"/>
  <c r="B32" i="59"/>
  <c r="B31" i="59"/>
  <c r="H20" i="59"/>
  <c r="F21" i="59"/>
  <c r="H21" i="59"/>
  <c r="F22" i="59"/>
  <c r="H22" i="59"/>
  <c r="F23" i="59"/>
  <c r="H23" i="59"/>
  <c r="F24" i="59"/>
  <c r="H24" i="59"/>
  <c r="F25" i="59"/>
  <c r="H25" i="59"/>
  <c r="F26" i="59"/>
  <c r="H26" i="59"/>
  <c r="F27" i="59"/>
  <c r="H27" i="59"/>
  <c r="F28" i="59"/>
  <c r="H28" i="59"/>
  <c r="F29" i="59"/>
  <c r="H29" i="59"/>
  <c r="B14" i="59"/>
  <c r="B34" i="58"/>
  <c r="B33" i="58"/>
  <c r="B32" i="58"/>
  <c r="B31" i="58"/>
  <c r="H20" i="58"/>
  <c r="F21" i="58"/>
  <c r="H21" i="58"/>
  <c r="F22" i="58"/>
  <c r="H22" i="58"/>
  <c r="F23" i="58"/>
  <c r="H23" i="58"/>
  <c r="F24" i="58"/>
  <c r="H24" i="58"/>
  <c r="F25" i="58"/>
  <c r="H25" i="58"/>
  <c r="F26" i="58"/>
  <c r="H26" i="58"/>
  <c r="F27" i="58"/>
  <c r="H27" i="58"/>
  <c r="F28" i="58"/>
  <c r="H28" i="58"/>
  <c r="F29" i="58"/>
  <c r="H29" i="58"/>
  <c r="B14" i="58"/>
  <c r="C4" i="58"/>
  <c r="I4" i="58"/>
  <c r="B32" i="57"/>
  <c r="B33" i="57"/>
  <c r="B34" i="57"/>
  <c r="F27" i="57"/>
  <c r="H20" i="57"/>
  <c r="F21" i="57"/>
  <c r="H21" i="57"/>
  <c r="F22" i="57"/>
  <c r="H22" i="57"/>
  <c r="F23" i="57"/>
  <c r="H23" i="57"/>
  <c r="F24" i="57"/>
  <c r="H24" i="57"/>
  <c r="F25" i="57"/>
  <c r="H25" i="57"/>
  <c r="F26" i="57"/>
  <c r="H26" i="57"/>
  <c r="B31" i="57"/>
  <c r="B14" i="57"/>
  <c r="B34" i="56"/>
  <c r="B33" i="56"/>
  <c r="B32" i="56"/>
  <c r="B31" i="56"/>
  <c r="H20" i="56"/>
  <c r="F21" i="56"/>
  <c r="H21" i="56"/>
  <c r="F22" i="56"/>
  <c r="H22" i="56"/>
  <c r="F23" i="56"/>
  <c r="H23" i="56"/>
  <c r="F24" i="56"/>
  <c r="H24" i="56"/>
  <c r="F25" i="56"/>
  <c r="H25" i="56"/>
  <c r="F26" i="56"/>
  <c r="H26" i="56"/>
  <c r="F27" i="56"/>
  <c r="H27" i="56"/>
  <c r="F28" i="56"/>
  <c r="H28" i="56"/>
  <c r="F29" i="56"/>
  <c r="H29" i="56"/>
  <c r="B14" i="56"/>
  <c r="C4" i="56"/>
  <c r="I4" i="56"/>
  <c r="B34" i="55"/>
  <c r="B35" i="55"/>
  <c r="B36" i="55"/>
  <c r="F30" i="55"/>
  <c r="F23" i="55"/>
  <c r="B33" i="55"/>
  <c r="H20" i="55"/>
  <c r="F21" i="55"/>
  <c r="H21" i="55"/>
  <c r="H23" i="55"/>
  <c r="F24" i="55"/>
  <c r="H24" i="55"/>
  <c r="F25" i="55"/>
  <c r="H25" i="55"/>
  <c r="B14" i="55"/>
  <c r="C4" i="55"/>
  <c r="I4" i="55"/>
  <c r="A4" i="54"/>
  <c r="C4" i="54"/>
  <c r="I4" i="54"/>
  <c r="B36" i="54"/>
  <c r="B35" i="54"/>
  <c r="B34" i="54"/>
  <c r="B33" i="54"/>
  <c r="H20" i="54"/>
  <c r="F21" i="54"/>
  <c r="H21" i="54"/>
  <c r="F22" i="54"/>
  <c r="H22" i="54"/>
  <c r="F23" i="54"/>
  <c r="H23" i="54"/>
  <c r="F24" i="54"/>
  <c r="H24" i="54"/>
  <c r="F25" i="54"/>
  <c r="H25" i="54"/>
  <c r="F26" i="54"/>
  <c r="H26" i="54"/>
  <c r="F27" i="54"/>
  <c r="H27" i="54"/>
  <c r="F28" i="54"/>
  <c r="H28" i="54"/>
  <c r="F29" i="54"/>
  <c r="H29" i="54"/>
  <c r="F30" i="54"/>
  <c r="H30" i="54"/>
  <c r="F31" i="54"/>
  <c r="H31" i="54"/>
  <c r="B14" i="54"/>
  <c r="B54" i="53"/>
  <c r="B53" i="53"/>
  <c r="B52" i="53"/>
  <c r="B51" i="53"/>
  <c r="H21" i="53"/>
  <c r="F22" i="53"/>
  <c r="H22" i="53"/>
  <c r="F23" i="53"/>
  <c r="H23" i="53"/>
  <c r="F24" i="53"/>
  <c r="H24" i="53"/>
  <c r="F25" i="53"/>
  <c r="H25" i="53"/>
  <c r="F26" i="53"/>
  <c r="H26" i="53"/>
  <c r="F27" i="53"/>
  <c r="H27" i="53"/>
  <c r="F28" i="53"/>
  <c r="H28" i="53"/>
  <c r="F29" i="53"/>
  <c r="H29" i="53"/>
  <c r="F30" i="53"/>
  <c r="H30" i="53"/>
  <c r="F31" i="53"/>
  <c r="H31" i="53"/>
  <c r="F32" i="53"/>
  <c r="H32" i="53"/>
  <c r="F33" i="53"/>
  <c r="H33" i="53"/>
  <c r="F34" i="53"/>
  <c r="H34" i="53"/>
  <c r="F35" i="53"/>
  <c r="H35" i="53"/>
  <c r="F36" i="53"/>
  <c r="H36" i="53"/>
  <c r="F37" i="53"/>
  <c r="H37" i="53"/>
  <c r="F38" i="53"/>
  <c r="H38" i="53"/>
  <c r="F39" i="53"/>
  <c r="H39" i="53"/>
  <c r="F40" i="53"/>
  <c r="H40" i="53"/>
  <c r="F41" i="53"/>
  <c r="H41" i="53"/>
  <c r="F42" i="53"/>
  <c r="H42" i="53"/>
  <c r="F43" i="53"/>
  <c r="H43" i="53"/>
  <c r="F44" i="53"/>
  <c r="H44" i="53"/>
  <c r="F45" i="53"/>
  <c r="H45" i="53"/>
  <c r="F46" i="53"/>
  <c r="H46" i="53"/>
  <c r="F47" i="53"/>
  <c r="H47" i="53"/>
  <c r="F48" i="53"/>
  <c r="H48" i="53"/>
  <c r="F49" i="53"/>
  <c r="F21" i="53"/>
  <c r="B14" i="53"/>
  <c r="C4" i="53"/>
  <c r="I4" i="53"/>
  <c r="A4" i="53"/>
  <c r="B36" i="52"/>
  <c r="B35" i="52"/>
  <c r="B34" i="52"/>
  <c r="B33" i="52"/>
  <c r="H20" i="52"/>
  <c r="F21" i="52"/>
  <c r="H21" i="52"/>
  <c r="F22" i="52"/>
  <c r="H22" i="52"/>
  <c r="F23" i="52"/>
  <c r="H23" i="52"/>
  <c r="F24" i="52"/>
  <c r="H24" i="52"/>
  <c r="F25" i="52"/>
  <c r="H25" i="52"/>
  <c r="F26" i="52"/>
  <c r="H26" i="52"/>
  <c r="F27" i="52"/>
  <c r="H27" i="52"/>
  <c r="F28" i="52"/>
  <c r="H28" i="52"/>
  <c r="F29" i="52"/>
  <c r="H29" i="52"/>
  <c r="F30" i="52"/>
  <c r="H30" i="52"/>
  <c r="F31" i="52"/>
  <c r="H31" i="52"/>
  <c r="B14" i="52"/>
  <c r="C4" i="52"/>
  <c r="I4" i="52"/>
  <c r="B54" i="51"/>
  <c r="B53" i="51"/>
  <c r="B52" i="51"/>
  <c r="B51" i="51"/>
  <c r="F21" i="51"/>
  <c r="H21" i="51"/>
  <c r="F22" i="51"/>
  <c r="H22" i="51"/>
  <c r="F23" i="51"/>
  <c r="H23" i="51"/>
  <c r="F24" i="51"/>
  <c r="H24" i="51"/>
  <c r="F25" i="51"/>
  <c r="H25" i="51"/>
  <c r="F26" i="51"/>
  <c r="H26" i="51"/>
  <c r="F27" i="51"/>
  <c r="H27" i="51"/>
  <c r="F28" i="51"/>
  <c r="H28" i="51"/>
  <c r="F29" i="51"/>
  <c r="H29" i="51"/>
  <c r="F30" i="51"/>
  <c r="H30" i="51"/>
  <c r="F31" i="51"/>
  <c r="H31" i="51"/>
  <c r="F32" i="51"/>
  <c r="H32" i="51"/>
  <c r="F33" i="51"/>
  <c r="H33" i="51"/>
  <c r="F34" i="51"/>
  <c r="H34" i="51"/>
  <c r="F35" i="51"/>
  <c r="H35" i="51"/>
  <c r="F36" i="51"/>
  <c r="H36" i="51"/>
  <c r="F37" i="51"/>
  <c r="H37" i="51"/>
  <c r="F38" i="51"/>
  <c r="H38" i="51"/>
  <c r="F39" i="51"/>
  <c r="H39" i="51"/>
  <c r="F40" i="51"/>
  <c r="H40" i="51"/>
  <c r="F41" i="51"/>
  <c r="H41" i="51"/>
  <c r="F42" i="51"/>
  <c r="H42" i="51"/>
  <c r="F43" i="51"/>
  <c r="H43" i="51"/>
  <c r="F44" i="51"/>
  <c r="H44" i="51"/>
  <c r="F45" i="51"/>
  <c r="H45" i="51"/>
  <c r="F46" i="51"/>
  <c r="H46" i="51"/>
  <c r="F47" i="51"/>
  <c r="H47" i="51"/>
  <c r="F48" i="51"/>
  <c r="H48" i="51"/>
  <c r="F49" i="51"/>
  <c r="B14" i="51"/>
  <c r="A4" i="51"/>
  <c r="C4" i="51"/>
  <c r="I4" i="51"/>
  <c r="A4" i="49"/>
  <c r="B36" i="50"/>
  <c r="B35" i="50"/>
  <c r="B34" i="50"/>
  <c r="B33" i="50"/>
  <c r="H20" i="50"/>
  <c r="F21" i="50"/>
  <c r="H21" i="50"/>
  <c r="F22" i="50"/>
  <c r="H22" i="50"/>
  <c r="F23" i="50"/>
  <c r="H23" i="50"/>
  <c r="F24" i="50"/>
  <c r="H24" i="50"/>
  <c r="F25" i="50"/>
  <c r="H25" i="50"/>
  <c r="F26" i="50"/>
  <c r="H26" i="50"/>
  <c r="F27" i="50"/>
  <c r="H27" i="50"/>
  <c r="F28" i="50"/>
  <c r="H28" i="50"/>
  <c r="F29" i="50"/>
  <c r="H29" i="50"/>
  <c r="F30" i="50"/>
  <c r="H30" i="50"/>
  <c r="F31" i="50"/>
  <c r="H31" i="50"/>
  <c r="B14" i="50"/>
  <c r="A4" i="50"/>
  <c r="C4" i="50"/>
  <c r="I4" i="50"/>
  <c r="B54" i="49"/>
  <c r="B53" i="49"/>
  <c r="B52" i="49"/>
  <c r="B51" i="49"/>
  <c r="H21" i="49"/>
  <c r="F22" i="49"/>
  <c r="H22" i="49"/>
  <c r="F23" i="49"/>
  <c r="H23" i="49"/>
  <c r="F24" i="49"/>
  <c r="H24" i="49"/>
  <c r="F25" i="49"/>
  <c r="H25" i="49"/>
  <c r="F26" i="49"/>
  <c r="H26" i="49"/>
  <c r="F27" i="49"/>
  <c r="H27" i="49"/>
  <c r="F28" i="49"/>
  <c r="H28" i="49"/>
  <c r="F29" i="49"/>
  <c r="H29" i="49"/>
  <c r="F30" i="49"/>
  <c r="H30" i="49"/>
  <c r="F31" i="49"/>
  <c r="H31" i="49"/>
  <c r="F32" i="49"/>
  <c r="H32" i="49"/>
  <c r="F33" i="49"/>
  <c r="H33" i="49"/>
  <c r="F34" i="49"/>
  <c r="H34" i="49"/>
  <c r="F35" i="49"/>
  <c r="H35" i="49"/>
  <c r="F36" i="49"/>
  <c r="H36" i="49"/>
  <c r="F37" i="49"/>
  <c r="H37" i="49"/>
  <c r="F38" i="49"/>
  <c r="H38" i="49"/>
  <c r="F39" i="49"/>
  <c r="H39" i="49"/>
  <c r="F40" i="49"/>
  <c r="H40" i="49"/>
  <c r="F41" i="49"/>
  <c r="H41" i="49"/>
  <c r="F42" i="49"/>
  <c r="H42" i="49"/>
  <c r="F43" i="49"/>
  <c r="H43" i="49"/>
  <c r="F44" i="49"/>
  <c r="H44" i="49"/>
  <c r="F45" i="49"/>
  <c r="H45" i="49"/>
  <c r="F46" i="49"/>
  <c r="H46" i="49"/>
  <c r="F47" i="49"/>
  <c r="H47" i="49"/>
  <c r="F48" i="49"/>
  <c r="H48" i="49"/>
  <c r="F49" i="49"/>
  <c r="F21" i="49"/>
  <c r="B14" i="49"/>
  <c r="C4" i="49"/>
  <c r="I4" i="49"/>
  <c r="B36" i="48"/>
  <c r="B35" i="48"/>
  <c r="B34" i="48"/>
  <c r="B33" i="48"/>
  <c r="H20" i="48"/>
  <c r="F21" i="48"/>
  <c r="H21" i="48"/>
  <c r="F22" i="48"/>
  <c r="H22" i="48"/>
  <c r="F23" i="48"/>
  <c r="H23" i="48"/>
  <c r="F24" i="48"/>
  <c r="H24" i="48"/>
  <c r="F25" i="48"/>
  <c r="H25" i="48"/>
  <c r="F26" i="48"/>
  <c r="H26" i="48"/>
  <c r="F27" i="48"/>
  <c r="H27" i="48"/>
  <c r="F28" i="48"/>
  <c r="H28" i="48"/>
  <c r="F29" i="48"/>
  <c r="H29" i="48"/>
  <c r="F30" i="48"/>
  <c r="H30" i="48"/>
  <c r="F31" i="48"/>
  <c r="H31" i="48"/>
  <c r="B14" i="48"/>
  <c r="A4" i="48"/>
  <c r="C4" i="48"/>
  <c r="I4" i="48"/>
  <c r="A4" i="46"/>
  <c r="B14" i="46"/>
  <c r="B54" i="46"/>
  <c r="B53" i="46"/>
  <c r="B52" i="46"/>
  <c r="B51" i="46"/>
  <c r="F21" i="46"/>
  <c r="H21" i="46"/>
  <c r="F22" i="46"/>
  <c r="H22" i="46"/>
  <c r="F23" i="46"/>
  <c r="H23" i="46"/>
  <c r="F24" i="46"/>
  <c r="H24" i="46"/>
  <c r="F25" i="46"/>
  <c r="H25" i="46"/>
  <c r="F26" i="46"/>
  <c r="H26" i="46"/>
  <c r="F27" i="46"/>
  <c r="H27" i="46"/>
  <c r="F28" i="46"/>
  <c r="H28" i="46"/>
  <c r="F29" i="46"/>
  <c r="H29" i="46"/>
  <c r="F30" i="46"/>
  <c r="H30" i="46"/>
  <c r="F31" i="46"/>
  <c r="H31" i="46"/>
  <c r="F32" i="46"/>
  <c r="H32" i="46"/>
  <c r="F33" i="46"/>
  <c r="H33" i="46"/>
  <c r="F34" i="46"/>
  <c r="H34" i="46"/>
  <c r="F35" i="46"/>
  <c r="H35" i="46"/>
  <c r="F36" i="46"/>
  <c r="H36" i="46"/>
  <c r="F37" i="46"/>
  <c r="H37" i="46"/>
  <c r="F38" i="46"/>
  <c r="H38" i="46"/>
  <c r="F39" i="46"/>
  <c r="H39" i="46"/>
  <c r="F40" i="46"/>
  <c r="H40" i="46"/>
  <c r="F41" i="46"/>
  <c r="H41" i="46"/>
  <c r="F42" i="46"/>
  <c r="H42" i="46"/>
  <c r="F43" i="46"/>
  <c r="H43" i="46"/>
  <c r="F44" i="46"/>
  <c r="H44" i="46"/>
  <c r="F45" i="46"/>
  <c r="H45" i="46"/>
  <c r="F46" i="46"/>
  <c r="H46" i="46"/>
  <c r="F47" i="46"/>
  <c r="H47" i="46"/>
  <c r="F48" i="46"/>
  <c r="H48" i="46"/>
  <c r="F49" i="46"/>
  <c r="C4" i="46"/>
  <c r="I4" i="46"/>
  <c r="B48" i="42"/>
  <c r="B47" i="42"/>
  <c r="B46" i="42"/>
  <c r="B45" i="42"/>
  <c r="D33" i="42"/>
  <c r="D30" i="42"/>
  <c r="F21" i="42"/>
  <c r="H21" i="42"/>
  <c r="F22" i="42"/>
  <c r="H22" i="42"/>
  <c r="F23" i="42"/>
  <c r="H23" i="42"/>
  <c r="F24" i="42"/>
  <c r="H24" i="42"/>
  <c r="F25" i="42"/>
  <c r="H25" i="42"/>
  <c r="F26" i="42"/>
  <c r="H26" i="42"/>
  <c r="F27" i="42"/>
  <c r="H27" i="42"/>
  <c r="F28" i="42"/>
  <c r="H28" i="42"/>
  <c r="F29" i="42"/>
  <c r="H29" i="42"/>
  <c r="F30" i="42"/>
  <c r="H30" i="42"/>
  <c r="F31" i="42"/>
  <c r="H31" i="42"/>
  <c r="F32" i="42"/>
  <c r="H32" i="42"/>
  <c r="F33" i="42"/>
  <c r="H33" i="42"/>
  <c r="F34" i="42"/>
  <c r="H34" i="42"/>
  <c r="F35" i="42"/>
  <c r="H35" i="42"/>
  <c r="F36" i="42"/>
  <c r="H36" i="42"/>
  <c r="F37" i="42"/>
  <c r="H37" i="42"/>
  <c r="F38" i="42"/>
  <c r="H38" i="42"/>
  <c r="F39" i="42"/>
  <c r="H39" i="42"/>
  <c r="F40" i="42"/>
  <c r="H40" i="42"/>
  <c r="F41" i="42"/>
  <c r="H41" i="42"/>
  <c r="F42" i="42"/>
  <c r="H42" i="42"/>
  <c r="F43" i="42"/>
  <c r="B14" i="42"/>
  <c r="A4" i="42"/>
  <c r="C4" i="42"/>
  <c r="I4" i="42"/>
  <c r="B47" i="41"/>
  <c r="B46" i="41"/>
  <c r="B45" i="41"/>
  <c r="B44" i="41"/>
  <c r="F21" i="41"/>
  <c r="H21" i="41"/>
  <c r="F22" i="41"/>
  <c r="H22" i="41"/>
  <c r="F23" i="41"/>
  <c r="H23" i="41"/>
  <c r="F24" i="41"/>
  <c r="H24" i="41"/>
  <c r="F25" i="41"/>
  <c r="H25" i="41"/>
  <c r="F26" i="41"/>
  <c r="H26" i="41"/>
  <c r="F27" i="41"/>
  <c r="H27" i="41"/>
  <c r="F28" i="41"/>
  <c r="H28" i="41"/>
  <c r="F29" i="41"/>
  <c r="H29" i="41"/>
  <c r="F30" i="41"/>
  <c r="H30" i="41"/>
  <c r="F31" i="41"/>
  <c r="H31" i="41"/>
  <c r="F32" i="41"/>
  <c r="H32" i="41"/>
  <c r="F33" i="41"/>
  <c r="H33" i="41"/>
  <c r="F34" i="41"/>
  <c r="H34" i="41"/>
  <c r="F35" i="41"/>
  <c r="H35" i="41"/>
  <c r="F36" i="41"/>
  <c r="H36" i="41"/>
  <c r="F37" i="41"/>
  <c r="H37" i="41"/>
  <c r="F38" i="41"/>
  <c r="H38" i="41"/>
  <c r="F39" i="41"/>
  <c r="H39" i="41"/>
  <c r="F40" i="41"/>
  <c r="H40" i="41"/>
  <c r="F41" i="41"/>
  <c r="H41" i="41"/>
  <c r="F42" i="41"/>
  <c r="B14" i="41"/>
  <c r="A4" i="41"/>
  <c r="I4" i="41"/>
  <c r="C4" i="41"/>
  <c r="H21" i="39"/>
  <c r="I4" i="39"/>
  <c r="C4" i="39"/>
  <c r="B35" i="39"/>
  <c r="B34" i="39"/>
  <c r="B33" i="39"/>
  <c r="B32" i="39"/>
  <c r="H20" i="39"/>
  <c r="F21" i="39"/>
  <c r="B14" i="39"/>
  <c r="B35" i="38"/>
  <c r="B34" i="38"/>
  <c r="B33" i="38"/>
  <c r="B32" i="38"/>
  <c r="H20" i="38"/>
  <c r="F21" i="38"/>
  <c r="H21" i="38"/>
  <c r="F23" i="38"/>
  <c r="H23" i="38"/>
  <c r="F24" i="38"/>
  <c r="H24" i="38"/>
  <c r="F26" i="38"/>
  <c r="H26" i="38"/>
  <c r="F27" i="38"/>
  <c r="H27" i="38"/>
  <c r="F29" i="38"/>
  <c r="H29" i="38"/>
  <c r="F30" i="38"/>
  <c r="H30" i="38"/>
  <c r="B14" i="38"/>
  <c r="I4" i="38"/>
  <c r="C4" i="38"/>
  <c r="A4" i="38"/>
  <c r="B14" i="37"/>
  <c r="B35" i="37"/>
  <c r="B34" i="37"/>
  <c r="B33" i="37"/>
  <c r="B32" i="37"/>
  <c r="I4" i="37"/>
  <c r="C4" i="37"/>
  <c r="A4" i="37"/>
  <c r="H20" i="37"/>
  <c r="F21" i="37"/>
  <c r="H21" i="37"/>
  <c r="F23" i="37"/>
  <c r="H23" i="37"/>
  <c r="F24" i="37"/>
  <c r="H24" i="37"/>
  <c r="F26" i="37"/>
  <c r="H26" i="37"/>
  <c r="F27" i="37"/>
  <c r="H27" i="37"/>
  <c r="F29" i="37"/>
  <c r="H29" i="37"/>
  <c r="F30" i="37"/>
  <c r="H30" i="37"/>
  <c r="B38" i="35"/>
  <c r="B37" i="35"/>
  <c r="B36" i="35"/>
  <c r="B35" i="35"/>
  <c r="G23" i="35"/>
  <c r="E24" i="35"/>
  <c r="G24" i="35"/>
  <c r="E26" i="35"/>
  <c r="G26" i="35"/>
  <c r="E27" i="35"/>
  <c r="G27" i="35"/>
  <c r="E29" i="35"/>
  <c r="G29" i="35"/>
  <c r="E30" i="35"/>
  <c r="G30" i="35"/>
  <c r="E32" i="35"/>
  <c r="G32" i="35"/>
  <c r="E33" i="35"/>
  <c r="G33" i="35"/>
  <c r="B15" i="35"/>
  <c r="B38" i="32"/>
  <c r="B37" i="32"/>
  <c r="B36" i="32"/>
  <c r="B35" i="32"/>
  <c r="G23" i="32"/>
  <c r="E24" i="32"/>
  <c r="G24" i="32"/>
  <c r="E26" i="32"/>
  <c r="G26" i="32"/>
  <c r="E27" i="32"/>
  <c r="G27" i="32"/>
  <c r="E29" i="32"/>
  <c r="G29" i="32"/>
  <c r="E30" i="32"/>
  <c r="G30" i="32"/>
  <c r="E32" i="32"/>
  <c r="G32" i="32"/>
  <c r="E33" i="32"/>
  <c r="G33" i="32"/>
  <c r="B15" i="32"/>
  <c r="E29" i="28"/>
  <c r="E26" i="28"/>
  <c r="B38" i="28"/>
  <c r="B50" i="31"/>
  <c r="B49" i="31"/>
  <c r="J48" i="31"/>
  <c r="B48" i="31"/>
  <c r="O47" i="31"/>
  <c r="J47" i="31"/>
  <c r="B47" i="31"/>
  <c r="J46" i="31"/>
  <c r="J43" i="31"/>
  <c r="J40" i="31"/>
  <c r="C35" i="31"/>
  <c r="J34" i="31"/>
  <c r="J33" i="31"/>
  <c r="J29" i="31"/>
  <c r="C28" i="31"/>
  <c r="C32" i="31"/>
  <c r="J27" i="31"/>
  <c r="J23" i="31"/>
  <c r="G23" i="31"/>
  <c r="E24" i="31"/>
  <c r="G24" i="31"/>
  <c r="E25" i="31"/>
  <c r="G25" i="31"/>
  <c r="E26" i="31"/>
  <c r="G26" i="31"/>
  <c r="E27" i="31"/>
  <c r="G27" i="31"/>
  <c r="E28" i="31"/>
  <c r="G28" i="31"/>
  <c r="E29" i="31"/>
  <c r="G29" i="31"/>
  <c r="E30" i="31"/>
  <c r="G30" i="31"/>
  <c r="E31" i="31"/>
  <c r="G31" i="31"/>
  <c r="E32" i="31"/>
  <c r="G32" i="31"/>
  <c r="E33" i="31"/>
  <c r="G33" i="31"/>
  <c r="E34" i="31"/>
  <c r="G34" i="31"/>
  <c r="E35" i="31"/>
  <c r="G35" i="31"/>
  <c r="E36" i="31"/>
  <c r="G36" i="31"/>
  <c r="E37" i="31"/>
  <c r="G37" i="31"/>
  <c r="E38" i="31"/>
  <c r="G38" i="31"/>
  <c r="E39" i="31"/>
  <c r="G39" i="31"/>
  <c r="E40" i="31"/>
  <c r="G40" i="31"/>
  <c r="E41" i="31"/>
  <c r="G41" i="31"/>
  <c r="E42" i="31"/>
  <c r="G42" i="31"/>
  <c r="E43" i="31"/>
  <c r="G43" i="31"/>
  <c r="E44" i="31"/>
  <c r="G44" i="31"/>
  <c r="E45" i="31"/>
  <c r="E23" i="31"/>
  <c r="B15" i="31"/>
  <c r="J32" i="31"/>
  <c r="J28" i="31"/>
  <c r="B37" i="28"/>
  <c r="B36" i="28"/>
  <c r="B35" i="28"/>
  <c r="G23" i="28"/>
  <c r="B15" i="28"/>
  <c r="H15" i="26"/>
  <c r="B37" i="26"/>
  <c r="B38" i="26"/>
  <c r="B39" i="26"/>
  <c r="B40" i="26"/>
  <c r="G23" i="26"/>
  <c r="E24" i="26"/>
  <c r="G24" i="26"/>
  <c r="E25" i="26"/>
  <c r="G25" i="26"/>
  <c r="E26" i="26"/>
  <c r="G26" i="26"/>
  <c r="E27" i="26"/>
  <c r="G27" i="26"/>
  <c r="E28" i="26"/>
  <c r="G28" i="26"/>
  <c r="E29" i="26"/>
  <c r="G29" i="26"/>
  <c r="E30" i="26"/>
  <c r="G30" i="26"/>
  <c r="E31" i="26"/>
  <c r="G31" i="26"/>
  <c r="E32" i="26"/>
  <c r="G32" i="26"/>
  <c r="E33" i="26"/>
  <c r="G33" i="26"/>
  <c r="E34" i="26"/>
  <c r="G34" i="26"/>
  <c r="E35" i="26"/>
  <c r="G35" i="26"/>
  <c r="C39" i="19"/>
  <c r="C37" i="19"/>
  <c r="C36" i="19"/>
  <c r="C35" i="19"/>
  <c r="D19" i="19"/>
  <c r="B20" i="19"/>
  <c r="D20" i="19"/>
  <c r="B21" i="19"/>
  <c r="D21" i="19"/>
  <c r="B22" i="19"/>
  <c r="D22" i="19"/>
  <c r="B23" i="19"/>
  <c r="D23" i="19"/>
  <c r="B24" i="19"/>
  <c r="D24" i="19"/>
  <c r="B25" i="19"/>
  <c r="D25" i="19"/>
  <c r="B26" i="19"/>
  <c r="D26" i="19"/>
  <c r="I26" i="19"/>
  <c r="K26" i="19"/>
  <c r="I27" i="19"/>
  <c r="K27" i="19"/>
  <c r="I28" i="19"/>
  <c r="K28" i="19"/>
  <c r="I29" i="19"/>
  <c r="K29" i="19"/>
  <c r="I30" i="19"/>
  <c r="K30" i="19"/>
  <c r="I31" i="19"/>
  <c r="K31" i="19"/>
  <c r="I32" i="19"/>
  <c r="K32" i="19"/>
  <c r="I33" i="19"/>
  <c r="K33" i="19"/>
  <c r="I34" i="19"/>
  <c r="K34" i="19"/>
  <c r="H13" i="19"/>
  <c r="C38" i="19"/>
  <c r="E24" i="28"/>
  <c r="G24" i="28"/>
  <c r="G26" i="28"/>
  <c r="E27" i="28"/>
  <c r="G27" i="28"/>
  <c r="G29" i="28"/>
  <c r="E30" i="28"/>
  <c r="G30" i="28"/>
  <c r="E32" i="28"/>
  <c r="G32" i="28"/>
  <c r="E33" i="28"/>
  <c r="G33" i="28"/>
  <c r="F23" i="39"/>
  <c r="H23" i="39"/>
  <c r="F24" i="39"/>
  <c r="H24" i="39"/>
  <c r="F26" i="39"/>
  <c r="H26" i="39"/>
  <c r="F27" i="39"/>
  <c r="H27" i="39"/>
  <c r="F29" i="39"/>
  <c r="H29" i="39"/>
  <c r="F30" i="39"/>
  <c r="H30" i="39"/>
  <c r="F27" i="55"/>
  <c r="H27" i="55"/>
  <c r="F28" i="55"/>
  <c r="H28" i="55"/>
  <c r="H30" i="55"/>
  <c r="F31" i="55"/>
  <c r="H31" i="55"/>
  <c r="F23" i="69"/>
  <c r="H23" i="69"/>
  <c r="F24" i="69"/>
  <c r="H24" i="69"/>
  <c r="F25" i="69"/>
  <c r="H25" i="69"/>
  <c r="F26" i="69"/>
  <c r="H26" i="69"/>
  <c r="F27" i="69"/>
  <c r="H27" i="69"/>
  <c r="F29" i="69"/>
  <c r="H29" i="69"/>
  <c r="F30" i="69"/>
  <c r="H30" i="69"/>
  <c r="F31" i="69"/>
  <c r="H31" i="69"/>
</calcChain>
</file>

<file path=xl/sharedStrings.xml><?xml version="1.0" encoding="utf-8"?>
<sst xmlns="http://schemas.openxmlformats.org/spreadsheetml/2006/main" count="2669" uniqueCount="256">
  <si>
    <t>Каким видом транспорта обслуживается маршрут - автомобильным</t>
  </si>
  <si>
    <t>Протяженность маршрута</t>
  </si>
  <si>
    <t>км</t>
  </si>
  <si>
    <t>В прямом направлении (время)</t>
  </si>
  <si>
    <t>Расстояния между пунктами обмена (км)</t>
  </si>
  <si>
    <t>Наименование пунктов обмена по пути следования от начального пункта до конечного</t>
  </si>
  <si>
    <t>В обратном направлении (время)</t>
  </si>
  <si>
    <t xml:space="preserve">  В пути   час .мин</t>
  </si>
  <si>
    <t>Прибытие  час.мин</t>
  </si>
  <si>
    <t>Стоянка час.мин</t>
  </si>
  <si>
    <t>Отправление час.мин</t>
  </si>
  <si>
    <t xml:space="preserve"> В пути   час .мин</t>
  </si>
  <si>
    <t>СОГЛАСОВАНО</t>
  </si>
  <si>
    <t>УТВЕРЖДАЮ</t>
  </si>
  <si>
    <t>Расписание движения транспорта по магистральному маршруту</t>
  </si>
  <si>
    <t xml:space="preserve">Грузоподъемность автомашины </t>
  </si>
  <si>
    <t>20 тонн</t>
  </si>
  <si>
    <t>час</t>
  </si>
  <si>
    <t>время в обмене</t>
  </si>
  <si>
    <t>время в перевозке</t>
  </si>
  <si>
    <t>время в пути и обмене</t>
  </si>
  <si>
    <t>отдых</t>
  </si>
  <si>
    <t>________М.В. Сигаев</t>
  </si>
  <si>
    <t>ОТДЫХ</t>
  </si>
  <si>
    <t xml:space="preserve">время на маршруте </t>
  </si>
  <si>
    <t>время московское</t>
  </si>
  <si>
    <t>_________ В.Н. Коломоец</t>
  </si>
  <si>
    <r>
      <t xml:space="preserve">Частота движения  - </t>
    </r>
    <r>
      <rPr>
        <b/>
        <i/>
        <sz val="12"/>
        <rFont val="Times New Roman"/>
        <family val="1"/>
        <charset val="204"/>
      </rPr>
      <t>ежедневно</t>
    </r>
  </si>
  <si>
    <t>Руководитель Департамента операционной деятельности Блок логистики                                  ФГУП "Почта России"</t>
  </si>
  <si>
    <t>Руководитель Департамента управления транспортом Блок логистики                                                                        ФГУП "Почта России"</t>
  </si>
  <si>
    <t>Дата ввода:</t>
  </si>
  <si>
    <t xml:space="preserve">МР АСЦ  - ЕКАТЕРИНБУРГ -  ТЮМЕНЬ и обратно </t>
  </si>
  <si>
    <r>
      <rPr>
        <b/>
        <sz val="14"/>
        <rFont val="Times New Roman"/>
        <family val="1"/>
        <charset val="204"/>
      </rPr>
      <t>МР АСЦ</t>
    </r>
    <r>
      <rPr>
        <b/>
        <sz val="12"/>
        <rFont val="Times New Roman"/>
        <family val="1"/>
        <charset val="204"/>
      </rPr>
      <t xml:space="preserve">  </t>
    </r>
    <r>
      <rPr>
        <sz val="12"/>
        <rFont val="Times New Roman"/>
        <family val="1"/>
        <charset val="204"/>
      </rPr>
      <t xml:space="preserve">Московская обл., Подольский р-н, п. Львовский, ул. Магистральная,7 </t>
    </r>
    <r>
      <rPr>
        <b/>
        <sz val="12"/>
        <rFont val="Times New Roman"/>
        <family val="1"/>
        <charset val="204"/>
      </rPr>
      <t xml:space="preserve">                                         </t>
    </r>
    <r>
      <rPr>
        <sz val="12"/>
        <rFont val="Times New Roman"/>
        <family val="1"/>
        <charset val="204"/>
      </rPr>
      <t xml:space="preserve">  (погрузка/выгрузка контейнеров)  </t>
    </r>
  </si>
  <si>
    <r>
      <rPr>
        <b/>
        <sz val="14"/>
        <rFont val="Times New Roman"/>
        <family val="1"/>
        <charset val="204"/>
      </rPr>
      <t xml:space="preserve">ТЮМЕНЬ МСЦ </t>
    </r>
    <r>
      <rPr>
        <b/>
        <sz val="12"/>
        <rFont val="Times New Roman"/>
        <family val="1"/>
        <charset val="204"/>
      </rPr>
      <t xml:space="preserve"> </t>
    </r>
    <r>
      <rPr>
        <sz val="12"/>
        <rFont val="Times New Roman"/>
        <family val="1"/>
        <charset val="204"/>
      </rPr>
      <t xml:space="preserve"> ул. Огарева, 2                                          (выгрузка/погрузка контейнеров)  </t>
    </r>
  </si>
  <si>
    <r>
      <rPr>
        <b/>
        <sz val="14"/>
        <rFont val="Times New Roman"/>
        <family val="1"/>
        <charset val="204"/>
      </rPr>
      <t xml:space="preserve">МР АСЦ  </t>
    </r>
    <r>
      <rPr>
        <sz val="12"/>
        <rFont val="Times New Roman"/>
        <family val="1"/>
        <charset val="204"/>
      </rPr>
      <t xml:space="preserve">Московская обл., Подольский р-н, п. Львовский, ул. Магистральная,7 </t>
    </r>
    <r>
      <rPr>
        <b/>
        <sz val="12"/>
        <rFont val="Times New Roman"/>
        <family val="1"/>
        <charset val="204"/>
      </rPr>
      <t xml:space="preserve">                                         </t>
    </r>
    <r>
      <rPr>
        <sz val="12"/>
        <rFont val="Times New Roman"/>
        <family val="1"/>
        <charset val="204"/>
      </rPr>
      <t xml:space="preserve">  (выгрузка/погрузка контейнеров)  </t>
    </r>
  </si>
  <si>
    <t>______2016г.</t>
  </si>
  <si>
    <t>________2016г.</t>
  </si>
  <si>
    <t>01.03.2016г.</t>
  </si>
  <si>
    <r>
      <t xml:space="preserve">Принадлежность транспортных средств - </t>
    </r>
    <r>
      <rPr>
        <b/>
        <sz val="12"/>
        <rFont val="Times New Roman"/>
        <family val="1"/>
        <charset val="204"/>
      </rPr>
      <t>ФГУП "Почта России"</t>
    </r>
  </si>
  <si>
    <r>
      <t xml:space="preserve">Перевозка почтовых отправлений в пластиковых контейнерах  </t>
    </r>
    <r>
      <rPr>
        <b/>
        <i/>
        <sz val="12"/>
        <rFont val="Times New Roman"/>
        <family val="1"/>
        <charset val="204"/>
      </rPr>
      <t>КСРП-П</t>
    </r>
  </si>
  <si>
    <r>
      <rPr>
        <b/>
        <sz val="14"/>
        <rFont val="Times New Roman"/>
        <family val="1"/>
        <charset val="204"/>
      </rPr>
      <t>ЕКАТЕРИНБУРГ МСЦ</t>
    </r>
    <r>
      <rPr>
        <b/>
        <sz val="12"/>
        <rFont val="Times New Roman"/>
        <family val="1"/>
        <charset val="204"/>
      </rPr>
      <t xml:space="preserve"> </t>
    </r>
    <r>
      <rPr>
        <sz val="12"/>
        <rFont val="Times New Roman"/>
        <family val="1"/>
        <charset val="204"/>
      </rPr>
      <t xml:space="preserve"> </t>
    </r>
    <r>
      <rPr>
        <sz val="12"/>
        <color indexed="10"/>
        <rFont val="Times New Roman"/>
        <family val="1"/>
        <charset val="204"/>
      </rPr>
      <t xml:space="preserve"> ул. Вокзальная, 26       </t>
    </r>
    <r>
      <rPr>
        <sz val="12"/>
        <rFont val="Times New Roman"/>
        <family val="1"/>
        <charset val="204"/>
      </rPr>
      <t xml:space="preserve">                                                            (выгрузка контейнеров)  </t>
    </r>
  </si>
  <si>
    <r>
      <rPr>
        <b/>
        <sz val="14"/>
        <rFont val="Times New Roman"/>
        <family val="1"/>
        <charset val="204"/>
      </rPr>
      <t>ЕКАТЕРИНБУРГ МСЦ</t>
    </r>
    <r>
      <rPr>
        <b/>
        <sz val="12"/>
        <rFont val="Times New Roman"/>
        <family val="1"/>
        <charset val="204"/>
      </rPr>
      <t xml:space="preserve"> </t>
    </r>
    <r>
      <rPr>
        <sz val="12"/>
        <rFont val="Times New Roman"/>
        <family val="1"/>
        <charset val="204"/>
      </rPr>
      <t xml:space="preserve">  </t>
    </r>
    <r>
      <rPr>
        <sz val="12"/>
        <color indexed="10"/>
        <rFont val="Times New Roman"/>
        <family val="1"/>
        <charset val="204"/>
      </rPr>
      <t xml:space="preserve">ул. Вокзальная, 26   </t>
    </r>
    <r>
      <rPr>
        <sz val="12"/>
        <rFont val="Times New Roman"/>
        <family val="1"/>
        <charset val="204"/>
      </rPr>
      <t xml:space="preserve">                                                                (погрузка контейнеров)  </t>
    </r>
  </si>
  <si>
    <r>
      <rPr>
        <b/>
        <sz val="14"/>
        <rFont val="Times New Roman"/>
        <family val="1"/>
        <charset val="204"/>
      </rPr>
      <t>ЕКАТЕРИНБУРГ МСЦ</t>
    </r>
    <r>
      <rPr>
        <b/>
        <sz val="12"/>
        <rFont val="Times New Roman"/>
        <family val="1"/>
        <charset val="204"/>
      </rPr>
      <t xml:space="preserve"> </t>
    </r>
    <r>
      <rPr>
        <sz val="12"/>
        <rFont val="Times New Roman"/>
        <family val="1"/>
        <charset val="204"/>
      </rPr>
      <t xml:space="preserve">  </t>
    </r>
    <r>
      <rPr>
        <sz val="12"/>
        <color indexed="10"/>
        <rFont val="Times New Roman"/>
        <family val="1"/>
        <charset val="204"/>
      </rPr>
      <t xml:space="preserve">ул. Вокзальная, 26      </t>
    </r>
    <r>
      <rPr>
        <sz val="12"/>
        <rFont val="Times New Roman"/>
        <family val="1"/>
        <charset val="204"/>
      </rPr>
      <t xml:space="preserve">                                                             (выгрузка пластиковых контейнеров)  </t>
    </r>
  </si>
  <si>
    <r>
      <rPr>
        <b/>
        <sz val="14"/>
        <rFont val="Times New Roman"/>
        <family val="1"/>
        <charset val="204"/>
      </rPr>
      <t xml:space="preserve">ЕКАТЕРИНБУРГ МСЦ </t>
    </r>
    <r>
      <rPr>
        <sz val="12"/>
        <rFont val="Times New Roman"/>
        <family val="1"/>
        <charset val="204"/>
      </rPr>
      <t xml:space="preserve">  </t>
    </r>
    <r>
      <rPr>
        <sz val="12"/>
        <color indexed="10"/>
        <rFont val="Times New Roman"/>
        <family val="1"/>
        <charset val="204"/>
      </rPr>
      <t xml:space="preserve">ул. Вокзальная, 26    </t>
    </r>
    <r>
      <rPr>
        <sz val="12"/>
        <rFont val="Times New Roman"/>
        <family val="1"/>
        <charset val="204"/>
      </rPr>
      <t xml:space="preserve">                                                               (погрузка контейнеров)  </t>
    </r>
  </si>
  <si>
    <t>__________ А.В. Милихин</t>
  </si>
  <si>
    <t>Главный специалист ГУПТ ОУА ДУТ                                                                     Мягкова С.П.</t>
  </si>
  <si>
    <t>Заместитель директора по логистике макрорегион "УРАЛ" ФГУП "Почта России"</t>
  </si>
  <si>
    <t>Заместитель директора по логистике  МР "МОСКВА и МО"                                                  ФГУП "Почта России"</t>
  </si>
  <si>
    <t>Руководитель Департамента управления транспортом Блок логистики                                                                              Фгуп "Почта России"</t>
  </si>
  <si>
    <t>____________С.И. Волегов</t>
  </si>
  <si>
    <t>_____________ М.В. Сигаев</t>
  </si>
  <si>
    <t>Тип маршрута</t>
  </si>
  <si>
    <t>Магистральный</t>
  </si>
  <si>
    <t>Номер расписания</t>
  </si>
  <si>
    <t>Дата ввода</t>
  </si>
  <si>
    <t>Частота курсирования</t>
  </si>
  <si>
    <t>Наименование перевозчика</t>
  </si>
  <si>
    <t>наемный</t>
  </si>
  <si>
    <t>Вид обмена</t>
  </si>
  <si>
    <t>КСРП-П</t>
  </si>
  <si>
    <t xml:space="preserve">Грузоподъемность </t>
  </si>
  <si>
    <t>20 т</t>
  </si>
  <si>
    <t>Адрес</t>
  </si>
  <si>
    <t xml:space="preserve">Время движения автомашины </t>
  </si>
  <si>
    <t>Примечание</t>
  </si>
  <si>
    <t>В пути   час .мин</t>
  </si>
  <si>
    <t>МРАСЦ</t>
  </si>
  <si>
    <t xml:space="preserve">Московская обл., Подольский р-н, п. Львовский, ул. Магистральная,7 </t>
  </si>
  <si>
    <t>Погрузка контейнеров</t>
  </si>
  <si>
    <t>Отдых водителей</t>
  </si>
  <si>
    <t>ЕКАТЕРИНБУРГ МСЦ</t>
  </si>
  <si>
    <t>г. Екатеринбург, ул. Совхозная, 18</t>
  </si>
  <si>
    <t>Выгрузка контейнеров</t>
  </si>
  <si>
    <t>Всего на маршруте</t>
  </si>
  <si>
    <t>Время в пути</t>
  </si>
  <si>
    <t xml:space="preserve"> </t>
  </si>
  <si>
    <t>Время в обмене</t>
  </si>
  <si>
    <t>Перерыв (отдых)</t>
  </si>
  <si>
    <t>МР АСЦ - ЕКАТЕРИНБУРГ - ТЮМЕНЬ - ЕКАТЕРИНБУРГ - МРАСЦ</t>
  </si>
  <si>
    <t>ежедневно</t>
  </si>
  <si>
    <t>ТЮМЕНЬ МСЦ</t>
  </si>
  <si>
    <t>г. Тюмень, ул. Огарева, 9</t>
  </si>
  <si>
    <t>18.06.2019г.</t>
  </si>
  <si>
    <t>_________2019г.</t>
  </si>
  <si>
    <t>__________2019г.</t>
  </si>
  <si>
    <t>Руководитель Департамента управления транспортом Блок логистики АО "Почта России"</t>
  </si>
  <si>
    <t>ТЮМЕНЬ - ЕКАТЕРИНБУРГ - МР АСЦ и обратно</t>
  </si>
  <si>
    <t>В пути*  час.мин</t>
  </si>
  <si>
    <t xml:space="preserve">Транспортный участок </t>
  </si>
  <si>
    <t>ул. Б. Комиссаров, 6</t>
  </si>
  <si>
    <t>г. Тюмень, ул. Огарева, 2</t>
  </si>
  <si>
    <t>Д0</t>
  </si>
  <si>
    <t>разгрузка</t>
  </si>
  <si>
    <t>заправка</t>
  </si>
  <si>
    <t>погрузка</t>
  </si>
  <si>
    <t>Д1</t>
  </si>
  <si>
    <t>межсменный отдых</t>
  </si>
  <si>
    <t>Д2</t>
  </si>
  <si>
    <t>Д3</t>
  </si>
  <si>
    <t>Д4</t>
  </si>
  <si>
    <t>Д5</t>
  </si>
  <si>
    <t>выгрузка</t>
  </si>
  <si>
    <t>загрузка</t>
  </si>
  <si>
    <t>Д6</t>
  </si>
  <si>
    <t>АГЗС</t>
  </si>
  <si>
    <t>г. Тюмень, улица Щербакова, 178</t>
  </si>
  <si>
    <t>*Не позднее 4 часов 30 минут времени управления автомобилем, после окончания времени отдыха или специального перерыва, за исключением случаев, предусмотренных пунктом 14 настоящих Особенностей, водитель обязан сделать специальный перерыв продолжительностью не менее 45 минут, если не наступает время отдыха или перерыва (пункт 16 настоящих Особенностей), продолжительность которых превышает продолжительность специального перерыва.
Специальный перерыв может быть разделен на несколько частей, первая из которых должна составлять не менее 15 минут, а последняя - не менее 30 минут, а при осуществлении регулярных перевозок пассажиров и багажа в городском и пригородном сообщении каждая из частей должна составлять не менее 10 минут.</t>
  </si>
  <si>
    <t>раньше на 8ч</t>
  </si>
  <si>
    <t>Заместитель директора по логистике  МР "МОСКВА и МО" АО "Почта России"</t>
  </si>
  <si>
    <t>Заместитель директора по логистике МР "УРАЛ" АО "Почта России"</t>
  </si>
  <si>
    <t xml:space="preserve">__________ </t>
  </si>
  <si>
    <t>_______ 2021г.</t>
  </si>
  <si>
    <t>МР АСЦ - ЕКАТЕРИНБУРГ - ТЮМЕНЬ - ЕКАТЕРИНБУРГ - МР АСЦ</t>
  </si>
  <si>
    <t>Индекс</t>
  </si>
  <si>
    <t>Часовой пояс</t>
  </si>
  <si>
    <t>Время московское</t>
  </si>
  <si>
    <t>Д.В. Кочкин</t>
  </si>
  <si>
    <t>Ежедневно</t>
  </si>
  <si>
    <t>Наемный</t>
  </si>
  <si>
    <t>Время ПРР</t>
  </si>
  <si>
    <t>Перерыв (простой, отдых)</t>
  </si>
  <si>
    <t>час.</t>
  </si>
  <si>
    <t>Главный специалист ГУПТ ОУА ДУТ         С.С. Михальчук</t>
  </si>
  <si>
    <t>77.11.607.6</t>
  </si>
  <si>
    <t xml:space="preserve"> А.В. Милихин</t>
  </si>
  <si>
    <t xml:space="preserve">Московская обл., Подольский р-н, п. Львовский, ул. Магистральная, д. 7 </t>
  </si>
  <si>
    <t>г. Екатеринбург, ул. Совхозная, д. 18</t>
  </si>
  <si>
    <t>г. Тюмень, ул. Огарева, д. 9</t>
  </si>
  <si>
    <t>С.И. Волегов</t>
  </si>
  <si>
    <t>Заместитель директора по логистике МР "МОСКВА и МО" АО "Почта России"</t>
  </si>
  <si>
    <t>МР АСЦ</t>
  </si>
  <si>
    <t>Погрузка</t>
  </si>
  <si>
    <t>Выгрузка</t>
  </si>
  <si>
    <t>В пути
час .мин</t>
  </si>
  <si>
    <t>Прибытие
 час.мин</t>
  </si>
  <si>
    <t>Стоянка
час.мин</t>
  </si>
  <si>
    <t>Отправление
час.мин</t>
  </si>
  <si>
    <t>77.11.607.7</t>
  </si>
  <si>
    <t>магистральный</t>
  </si>
  <si>
    <t>А.В. Милихин</t>
  </si>
  <si>
    <t>собственный</t>
  </si>
  <si>
    <t>СОГЛАСОВАНО:</t>
  </si>
  <si>
    <t>Заместитель директора по логистике макрорегион  "МОСКВА"  
АО "Почта России"</t>
  </si>
  <si>
    <t xml:space="preserve">Заместитель директора по логистике МР "УРАЛ" АО "Почта России"                             </t>
  </si>
  <si>
    <t xml:space="preserve"> А.В Милихин</t>
  </si>
  <si>
    <t>ЕКАТЕРИНБУРГ - ЛЦ ВНУКОВО 2 - ЛЦ ВНУКОВО ЕМS - ЛЦ ВНУКОВО 2  - ЕКАТЕРИНБУРГ</t>
  </si>
  <si>
    <t>66.03.102030405060703011</t>
  </si>
  <si>
    <t>Протяженность маршрута (км)</t>
  </si>
  <si>
    <t>Грузоподъемность ТС (тонн)</t>
  </si>
  <si>
    <t>В пути*  час .мин</t>
  </si>
  <si>
    <t>АВТОБАЗА</t>
  </si>
  <si>
    <t>г. Екатеринбург, пр. Космонавтов, д. 89а</t>
  </si>
  <si>
    <t>выезд</t>
  </si>
  <si>
    <t>АЗС</t>
  </si>
  <si>
    <t>ЛЦ ВНУКОВО 2</t>
  </si>
  <si>
    <t>Новомосковский АО, пос. Марушкинское , квартал № 63 домовладение 1, строение 35</t>
  </si>
  <si>
    <t>Выгрузка/погрузка в адрес МР ЛЦ ВНУКОВО ЦЕХ ЕМS УО  130210</t>
  </si>
  <si>
    <t xml:space="preserve">ЛЦ ВНУКОВО ЕМS </t>
  </si>
  <si>
    <t>Новомосковский АО, пос. Марушкинское, Шарапово</t>
  </si>
  <si>
    <t>г. Екатеринбург, ул.Совхозная, д. 18</t>
  </si>
  <si>
    <t>Промышленный, 12</t>
  </si>
  <si>
    <t xml:space="preserve">Руководитель Отдела организации перевозок собственным транспортом       Гутпельц Александр Янович
</t>
  </si>
  <si>
    <t>ТЮМЕНЬ - ЕКАТЕРИНБУРГ - МР АСЦ - ЕКАТЕРИНБУРГ - ТЮМЕНЬ</t>
  </si>
  <si>
    <t>72.1.3008.1</t>
  </si>
  <si>
    <t>20т</t>
  </si>
  <si>
    <t>В пути
час.мин*</t>
  </si>
  <si>
    <t>Прибытие
час.мин</t>
  </si>
  <si>
    <t>Стоянка
 час.мин</t>
  </si>
  <si>
    <t>Погрузка (приоритетная погрузка в адрес Екатеринбурга)</t>
  </si>
  <si>
    <t>Рук. ГУПТ ОУА ДУТ С.А. Завьялова</t>
  </si>
  <si>
    <t>КСРП-П, КПШ</t>
  </si>
  <si>
    <t>ТЮМЕНЬ - ЕКАТЕРИНБУРГ - ЛЦ ВНУКОВО 2 - ЛЦ ВНУКОВО ЕМS - ЛЦ ВНУКОВО 2 - ЕКАТЕРИНБУРГ - ТЮМЕНЬ</t>
  </si>
  <si>
    <t>г. Тюмень, ул. Б. Комиссаров, 6</t>
  </si>
  <si>
    <t>Екат-ЛЦ2</t>
  </si>
  <si>
    <t>Екат-ЛЦ2-Екат</t>
  </si>
  <si>
    <t>ЛЦ2-Екат</t>
  </si>
  <si>
    <t>Тмн-Екат-ЛЦ2</t>
  </si>
  <si>
    <t>Тмн-Екат</t>
  </si>
  <si>
    <t>Екат-МРАСЦ</t>
  </si>
  <si>
    <t>Екат-МРАСЦ-Екат</t>
  </si>
  <si>
    <t>МРАСЦ-Екат</t>
  </si>
  <si>
    <t>Тмн-Екат-МР АСЦ</t>
  </si>
  <si>
    <t>посл рейс</t>
  </si>
  <si>
    <t>ввод</t>
  </si>
  <si>
    <t>отмена</t>
  </si>
  <si>
    <t>72.1.33008</t>
  </si>
  <si>
    <t>72.2.3008.6</t>
  </si>
  <si>
    <t>Главный специалист ГУПТ ОУА ДУТ Жукова Е.А.</t>
  </si>
  <si>
    <t>72.1.3008.3</t>
  </si>
  <si>
    <t>по нечетным</t>
  </si>
  <si>
    <t>по четным</t>
  </si>
  <si>
    <t>Главный специалист ГУПТ ОУА ДУТ Жукова Е.А</t>
  </si>
  <si>
    <t>К.С. Грушко</t>
  </si>
  <si>
    <t>72.2.3008.8</t>
  </si>
  <si>
    <t>по нечетным числам месяца</t>
  </si>
  <si>
    <t>ТЮМЕНЬ - ЕКАТЕРИНБУРГ - ЛЦ ВНУКОВО 2  - МР АСЦ - ЕКАТЕРИНБУРГ - ТЮМЕНЬ</t>
  </si>
  <si>
    <t xml:space="preserve">Выгрузка  </t>
  </si>
  <si>
    <t xml:space="preserve">Погрузка  </t>
  </si>
  <si>
    <t>72.2.3014</t>
  </si>
  <si>
    <t>В пути
час.мин</t>
  </si>
  <si>
    <t>Выгрузка/погрузка</t>
  </si>
  <si>
    <t>Отдых</t>
  </si>
  <si>
    <t>МР АСЦ -  ЕКАТЕРИНБУРГ - ТЮМЕНЬ - ЕКАТЕРИНБУРГ - ЛЦ ВНУКОВО 2 - МР АСЦ</t>
  </si>
  <si>
    <t>77.11.607.9</t>
  </si>
  <si>
    <t>И.О Заместителя директора по логистике МР "УРАЛ" АО "Почта России"</t>
  </si>
  <si>
    <t>Н.А. Нестерова</t>
  </si>
  <si>
    <t>ТЮМЕНЬ - ЕКАТЕРИНБУРГ - ЛЦ ВНУКОВО 2 - МР АСЦ - ЕКАТЕРИНБУРГ -ТЮМЕНЬ</t>
  </si>
  <si>
    <t>ПРОЕКТ</t>
  </si>
  <si>
    <t>77.11.607.10</t>
  </si>
  <si>
    <t>20т  110м3</t>
  </si>
  <si>
    <t>77.11.607.11</t>
  </si>
  <si>
    <t>77.11.607.12</t>
  </si>
  <si>
    <t>по чётным дням</t>
  </si>
  <si>
    <t>по нечетным дням</t>
  </si>
  <si>
    <t xml:space="preserve"> Заместитель директора по логистике МР "УРАЛ" АО "Почта России"</t>
  </si>
  <si>
    <t>Е.С. Полуяхтов</t>
  </si>
  <si>
    <t>20т  82м3</t>
  </si>
  <si>
    <t>77.11.607.13</t>
  </si>
  <si>
    <t>О.Н. Дубровин</t>
  </si>
  <si>
    <t>77.11.607.14</t>
  </si>
  <si>
    <t>ТЮМЕНЬ - ЕКАТЕРИНБУРГ - ЛЦ ВНУКОВО 2 - МР АСЦ - ЕКАТЕРИНБУРГ - ТЮМЕНЬ</t>
  </si>
  <si>
    <t>20т 82м3</t>
  </si>
  <si>
    <t>макаров согласовано</t>
  </si>
  <si>
    <t>по четным дням</t>
  </si>
  <si>
    <t>77.11.607.15</t>
  </si>
  <si>
    <t>Полуяхтов Е.С.</t>
  </si>
  <si>
    <t>Бажина Е.В.</t>
  </si>
  <si>
    <t>Грушко К.С.</t>
  </si>
  <si>
    <t>Заместитель директора по логистике УФПС Свердловской области АО "Почта России"</t>
  </si>
  <si>
    <t>Заместитель директора по логистике УФПС г.Москвы АО "Почта России"</t>
  </si>
  <si>
    <t>МР АСЦ - ЕКАТЕРИНБУРГ - ТЮМЕНЬ  - ЕКАТЕРЕНБУРГ - ЛЦ Внуково 2 - МР АСЦ</t>
  </si>
  <si>
    <t>ТГ № 2 КГА</t>
  </si>
  <si>
    <t>по городу(км):</t>
  </si>
  <si>
    <t>контейнеры</t>
  </si>
  <si>
    <t>вне города(км):</t>
  </si>
  <si>
    <t>Время движения автомашины</t>
  </si>
  <si>
    <t>В пути 
час. мин</t>
  </si>
  <si>
    <t>Прибытие 
час. мин</t>
  </si>
  <si>
    <t>АТП ТГ № 2 КГА</t>
  </si>
  <si>
    <t>МО, Подольский р-он, пгт. Львовский, ул. Магистральная, д.7</t>
  </si>
  <si>
    <t>Пересменка водителей</t>
  </si>
  <si>
    <t>140960</t>
  </si>
  <si>
    <t>0.5</t>
  </si>
  <si>
    <t>Погрузка почты</t>
  </si>
  <si>
    <t>Обед, перерыв</t>
  </si>
  <si>
    <t>Отдых Водителей</t>
  </si>
  <si>
    <t>Выгрузка. Погрузка</t>
  </si>
  <si>
    <t>Выгрузка.</t>
  </si>
  <si>
    <t>Заправка на АЗС. Выгрузка</t>
  </si>
  <si>
    <t>Водитель в погрузке и выгрузке не участвует.</t>
  </si>
  <si>
    <t>Время Московское</t>
  </si>
  <si>
    <t>Общее время на маршруте</t>
  </si>
  <si>
    <t>Руководитель диспетчерской группы АТП                                      А.Ю. Терехин</t>
  </si>
  <si>
    <t>Гл. специалист ООПСТ</t>
  </si>
  <si>
    <t>В.М. Копылов</t>
  </si>
  <si>
    <t>ЛЦ ВНУКОВО 2 -  ЕКАТЕРИНБУРГ - ТЮМЕНЬ - ЕКАТЕРИНБУРГ - ЛЦ ВНУКОВО 2 - ЛЦ ВНУКОВО 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</si>
</sst>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h:mm;@"/>
    <numFmt numFmtId="177" formatCode="h:mm:ss;@"/>
    <numFmt numFmtId="178" formatCode="[h]:mm:ss;@"/>
    <numFmt numFmtId="179" formatCode="[$-F400]h:mm:ss\ AM/PM"/>
    <numFmt numFmtId="180" formatCode="dd/mm/yy\ h:mm;@"/>
  </numFmts>
  <fonts count="44" x14ac:knownFonts="1">
    <font>
      <sz val="10"/>
      <name val="Arial Cyr"/>
      <charset val="204"/>
    </font>
    <font>
      <sz val="10"/>
      <name val="Arial Cyr"/>
      <charset val="204"/>
    </font>
    <font>
      <sz val="11"/>
      <name val="Times New Roman"/>
      <family val="1"/>
      <charset val="204"/>
    </font>
    <font>
      <b/>
      <sz val="11"/>
      <name val="Times New Roman"/>
      <family val="1"/>
      <charset val="204"/>
    </font>
    <font>
      <b/>
      <sz val="10"/>
      <name val="Arial Cyr"/>
      <charset val="204"/>
    </font>
    <font>
      <b/>
      <i/>
      <sz val="11"/>
      <name val="Times New Roman"/>
      <family val="1"/>
      <charset val="204"/>
    </font>
    <font>
      <b/>
      <i/>
      <sz val="10"/>
      <name val="Arial Cyr"/>
      <charset val="204"/>
    </font>
    <font>
      <sz val="10"/>
      <name val="Arial Cyr"/>
      <charset val="204"/>
    </font>
    <font>
      <sz val="12"/>
      <name val="Times New Roman"/>
      <family val="1"/>
      <charset val="204"/>
    </font>
    <font>
      <sz val="13"/>
      <name val="Times New Roman"/>
      <family val="1"/>
      <charset val="204"/>
    </font>
    <font>
      <b/>
      <sz val="12"/>
      <name val="Times New Roman"/>
      <family val="1"/>
      <charset val="204"/>
    </font>
    <font>
      <sz val="14"/>
      <name val="Times New Roman"/>
      <family val="1"/>
      <charset val="204"/>
    </font>
    <font>
      <b/>
      <sz val="14"/>
      <name val="Times New Roman"/>
      <family val="1"/>
      <charset val="204"/>
    </font>
    <font>
      <sz val="12.5"/>
      <name val="Times New Roman"/>
      <family val="1"/>
      <charset val="204"/>
    </font>
    <font>
      <b/>
      <sz val="12.5"/>
      <name val="Times New Roman"/>
      <family val="1"/>
      <charset val="204"/>
    </font>
    <font>
      <sz val="10.5"/>
      <name val="Times New Roman"/>
      <family val="1"/>
      <charset val="204"/>
    </font>
    <font>
      <sz val="13"/>
      <name val="Arial Cyr"/>
      <charset val="204"/>
    </font>
    <font>
      <b/>
      <sz val="13"/>
      <name val="Times New Roman"/>
      <family val="1"/>
      <charset val="204"/>
    </font>
    <font>
      <i/>
      <sz val="11"/>
      <name val="Arial Cyr"/>
      <charset val="204"/>
    </font>
    <font>
      <sz val="14"/>
      <name val="Arial Cyr"/>
      <charset val="204"/>
    </font>
    <font>
      <b/>
      <sz val="16"/>
      <name val="Times New Roman"/>
      <family val="1"/>
      <charset val="204"/>
    </font>
    <font>
      <sz val="16"/>
      <name val="Times New Roman"/>
      <family val="1"/>
      <charset val="204"/>
    </font>
    <font>
      <b/>
      <i/>
      <sz val="12"/>
      <name val="Times New Roman"/>
      <family val="1"/>
      <charset val="204"/>
    </font>
    <font>
      <sz val="12"/>
      <color indexed="10"/>
      <name val="Times New Roman"/>
      <family val="1"/>
      <charset val="204"/>
    </font>
    <font>
      <sz val="11"/>
      <color indexed="8"/>
      <name val="Calibri"/>
      <family val="2"/>
      <charset val="204"/>
    </font>
    <font>
      <b/>
      <i/>
      <sz val="14"/>
      <name val="Times New Roman"/>
      <family val="1"/>
      <charset val="204"/>
    </font>
    <font>
      <i/>
      <sz val="12"/>
      <name val="Times New Roman"/>
      <family val="1"/>
      <charset val="204"/>
    </font>
    <font>
      <sz val="12"/>
      <name val="Arial Cyr"/>
      <charset val="204"/>
    </font>
    <font>
      <sz val="10"/>
      <name val="Arial Cyr"/>
      <family val="2"/>
      <charset val="204"/>
    </font>
    <font>
      <sz val="11"/>
      <color theme="1"/>
      <name val="Calibri"/>
      <family val="2"/>
      <charset val="204"/>
      <scheme val="minor"/>
    </font>
    <font>
      <sz val="11"/>
      <color theme="1"/>
      <name val="Times New Roman"/>
      <family val="1"/>
      <charset val="204"/>
    </font>
    <font>
      <sz val="12"/>
      <color theme="1"/>
      <name val="Times New Roman"/>
      <family val="1"/>
      <charset val="204"/>
    </font>
    <font>
      <b/>
      <sz val="14"/>
      <color rgb="FFFF0000"/>
      <name val="Times New Roman"/>
      <family val="1"/>
      <charset val="204"/>
    </font>
    <font>
      <sz val="10"/>
      <color rgb="FFFF0000"/>
      <name val="Arial Cyr"/>
      <charset val="204"/>
    </font>
    <font>
      <b/>
      <i/>
      <sz val="14"/>
      <color rgb="FFFF0000"/>
      <name val="Times New Roman"/>
      <family val="1"/>
      <charset val="204"/>
    </font>
    <font>
      <b/>
      <sz val="12"/>
      <color theme="1"/>
      <name val="Times New Roman"/>
      <family val="1"/>
      <charset val="204"/>
    </font>
    <font>
      <b/>
      <sz val="12"/>
      <color rgb="FFFF0000"/>
      <name val="Times New Roman"/>
      <family val="1"/>
      <charset val="204"/>
    </font>
    <font>
      <b/>
      <i/>
      <sz val="12"/>
      <color rgb="FFFF0000"/>
      <name val="Times New Roman"/>
      <family val="1"/>
      <charset val="204"/>
    </font>
    <font>
      <sz val="12"/>
      <color theme="0" tint="-0.34998626667073579"/>
      <name val="Times New Roman"/>
      <family val="1"/>
      <charset val="204"/>
    </font>
    <font>
      <sz val="12"/>
      <color rgb="FF000000"/>
      <name val="Times New Roman"/>
      <family val="1"/>
      <charset val="204"/>
    </font>
    <font>
      <b/>
      <sz val="12"/>
      <color theme="0" tint="-0.34998626667073579"/>
      <name val="Times New Roman"/>
      <family val="1"/>
      <charset val="204"/>
    </font>
    <font>
      <sz val="12"/>
      <color rgb="FFFF0000"/>
      <name val="Times New Roman"/>
      <family val="1"/>
      <charset val="204"/>
    </font>
    <font>
      <sz val="12"/>
      <color theme="0"/>
      <name val="Times New Roman"/>
      <family val="1"/>
      <charset val="204"/>
    </font>
    <font>
      <sz val="14"/>
      <color theme="1"/>
      <name val="Times New Roman"/>
      <family val="1"/>
      <charset val="204"/>
    </font>
  </fonts>
  <fills count="9">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FF0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18">
    <xf numFmtId="0" fontId="0" fillId="0" borderId="0"/>
    <xf numFmtId="0" fontId="1" fillId="0" borderId="0"/>
    <xf numFmtId="0" fontId="7" fillId="0" borderId="0"/>
    <xf numFmtId="0" fontId="7" fillId="0" borderId="0"/>
    <xf numFmtId="0" fontId="7" fillId="0" borderId="0"/>
    <xf numFmtId="0" fontId="28" fillId="0" borderId="0"/>
    <xf numFmtId="0" fontId="29" fillId="0" borderId="0"/>
    <xf numFmtId="0" fontId="29" fillId="0" borderId="0"/>
    <xf numFmtId="0" fontId="29" fillId="0" borderId="0"/>
    <xf numFmtId="0" fontId="29" fillId="0" borderId="0"/>
    <xf numFmtId="0" fontId="29" fillId="0" borderId="0"/>
    <xf numFmtId="0" fontId="7" fillId="0" borderId="0"/>
    <xf numFmtId="0" fontId="7" fillId="0" borderId="0"/>
    <xf numFmtId="0" fontId="24" fillId="0" borderId="0"/>
    <xf numFmtId="0" fontId="24" fillId="0" borderId="0"/>
    <xf numFmtId="0" fontId="24" fillId="0" borderId="0"/>
    <xf numFmtId="0" fontId="24" fillId="0" borderId="0"/>
    <xf numFmtId="0" fontId="24" fillId="0" borderId="0"/>
  </cellStyleXfs>
  <cellXfs count="418">
    <xf numFmtId="0" fontId="0" fillId="0" borderId="0" xfId="0"/>
    <xf numFmtId="0" fontId="2" fillId="0" borderId="0" xfId="0" applyFont="1" applyFill="1"/>
    <xf numFmtId="0" fontId="2" fillId="0" borderId="0" xfId="0" applyFont="1" applyFill="1" applyAlignment="1"/>
    <xf numFmtId="0" fontId="2" fillId="0" borderId="0" xfId="0" applyFont="1" applyFill="1" applyAlignment="1">
      <alignment horizont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20" fontId="2" fillId="0" borderId="1" xfId="0" applyNumberFormat="1" applyFont="1" applyFill="1" applyBorder="1" applyAlignment="1">
      <alignment horizontal="center" vertical="center" wrapText="1"/>
    </xf>
    <xf numFmtId="0" fontId="4" fillId="0" borderId="0" xfId="1" applyFont="1" applyFill="1"/>
    <xf numFmtId="178" fontId="2" fillId="0" borderId="0" xfId="0" applyNumberFormat="1" applyFont="1" applyFill="1" applyBorder="1" applyAlignment="1">
      <alignment horizontal="center" vertical="center" wrapText="1"/>
    </xf>
    <xf numFmtId="0" fontId="2" fillId="0" borderId="0" xfId="0" applyFont="1" applyFill="1" applyBorder="1"/>
    <xf numFmtId="49" fontId="2" fillId="0" borderId="0" xfId="0" applyNumberFormat="1" applyFont="1" applyFill="1" applyBorder="1"/>
    <xf numFmtId="20" fontId="2" fillId="0" borderId="0" xfId="0" applyNumberFormat="1" applyFont="1" applyFill="1" applyBorder="1"/>
    <xf numFmtId="0" fontId="2" fillId="0" borderId="0" xfId="0" applyFont="1" applyFill="1" applyBorder="1" applyAlignment="1"/>
    <xf numFmtId="10" fontId="2" fillId="0" borderId="0" xfId="0" applyNumberFormat="1" applyFont="1" applyFill="1" applyBorder="1" applyAlignment="1"/>
    <xf numFmtId="0" fontId="6" fillId="0" borderId="0" xfId="0" applyFont="1" applyFill="1"/>
    <xf numFmtId="0" fontId="5" fillId="0" borderId="0" xfId="0" applyFont="1" applyFill="1" applyAlignment="1">
      <alignment wrapText="1"/>
    </xf>
    <xf numFmtId="20" fontId="2" fillId="2" borderId="1" xfId="0" applyNumberFormat="1" applyFont="1" applyFill="1" applyBorder="1" applyAlignment="1">
      <alignment horizontal="center" vertical="center" wrapText="1"/>
    </xf>
    <xf numFmtId="0" fontId="8" fillId="0" borderId="0" xfId="0" applyFont="1" applyFill="1" applyAlignment="1"/>
    <xf numFmtId="0" fontId="14" fillId="0" borderId="0" xfId="1" applyFont="1" applyFill="1" applyAlignment="1">
      <alignment horizontal="center"/>
    </xf>
    <xf numFmtId="0" fontId="2" fillId="0" borderId="0" xfId="0" applyFont="1" applyFill="1" applyBorder="1" applyAlignment="1">
      <alignment horizontal="left" vertical="center"/>
    </xf>
    <xf numFmtId="0" fontId="12" fillId="0" borderId="0" xfId="0" applyFont="1" applyFill="1" applyAlignment="1">
      <alignment horizontal="center"/>
    </xf>
    <xf numFmtId="0" fontId="7" fillId="0" borderId="0" xfId="1" applyFont="1" applyFill="1"/>
    <xf numFmtId="0" fontId="7" fillId="0" borderId="0" xfId="0" applyFont="1" applyFill="1"/>
    <xf numFmtId="0" fontId="7" fillId="0" borderId="0" xfId="0" applyFont="1" applyFill="1" applyAlignment="1"/>
    <xf numFmtId="0" fontId="3" fillId="0" borderId="0" xfId="0" applyFont="1" applyFill="1" applyAlignment="1"/>
    <xf numFmtId="0" fontId="4" fillId="0" borderId="0" xfId="0" applyFont="1" applyFill="1" applyAlignment="1"/>
    <xf numFmtId="46" fontId="3" fillId="0" borderId="0" xfId="0" applyNumberFormat="1" applyFont="1" applyFill="1" applyBorder="1"/>
    <xf numFmtId="0" fontId="9" fillId="0" borderId="0" xfId="1" applyFont="1" applyFill="1" applyAlignment="1">
      <alignment horizontal="center" vertical="center" wrapText="1"/>
    </xf>
    <xf numFmtId="0" fontId="9" fillId="0" borderId="0" xfId="1" applyFont="1" applyFill="1" applyAlignment="1">
      <alignment horizontal="right" vertical="center" wrapText="1"/>
    </xf>
    <xf numFmtId="0" fontId="16" fillId="0" borderId="0" xfId="0" applyFont="1" applyFill="1"/>
    <xf numFmtId="0" fontId="16" fillId="0" borderId="0" xfId="0" applyFont="1" applyFill="1" applyAlignment="1">
      <alignment horizontal="center"/>
    </xf>
    <xf numFmtId="0" fontId="18" fillId="0" borderId="0" xfId="0" applyFont="1" applyFill="1"/>
    <xf numFmtId="178" fontId="2" fillId="0" borderId="0" xfId="0" applyNumberFormat="1" applyFont="1" applyFill="1" applyBorder="1" applyAlignment="1">
      <alignment horizontal="center" wrapText="1"/>
    </xf>
    <xf numFmtId="0" fontId="8" fillId="0" borderId="0" xfId="0" applyFont="1" applyFill="1" applyAlignment="1">
      <alignment horizontal="center"/>
    </xf>
    <xf numFmtId="176"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178" fontId="2" fillId="2" borderId="1" xfId="0" applyNumberFormat="1" applyFont="1" applyFill="1" applyBorder="1" applyAlignment="1">
      <alignment horizontal="center" vertical="center" wrapText="1"/>
    </xf>
    <xf numFmtId="20"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19" fillId="0" borderId="0" xfId="1" applyFont="1" applyFill="1"/>
    <xf numFmtId="14" fontId="19" fillId="0" borderId="0" xfId="1" applyNumberFormat="1" applyFont="1" applyFill="1" applyBorder="1" applyAlignment="1">
      <alignment vertical="center"/>
    </xf>
    <xf numFmtId="0" fontId="8" fillId="0" borderId="0" xfId="0" applyFont="1" applyFill="1" applyAlignment="1">
      <alignment horizontal="left"/>
    </xf>
    <xf numFmtId="0" fontId="8" fillId="0" borderId="0" xfId="0" applyFont="1" applyFill="1"/>
    <xf numFmtId="0" fontId="8" fillId="0" borderId="0" xfId="0" applyFont="1" applyFill="1" applyAlignment="1">
      <alignment horizontal="right"/>
    </xf>
    <xf numFmtId="0" fontId="9" fillId="0" borderId="0" xfId="1" applyFont="1" applyFill="1" applyAlignment="1">
      <alignment vertical="center" wrapText="1"/>
    </xf>
    <xf numFmtId="0" fontId="14" fillId="0" borderId="0" xfId="1" applyFont="1" applyFill="1" applyAlignment="1"/>
    <xf numFmtId="0" fontId="9" fillId="0" borderId="0" xfId="1" applyFont="1" applyFill="1" applyAlignment="1"/>
    <xf numFmtId="14" fontId="22" fillId="0" borderId="0" xfId="0" applyNumberFormat="1" applyFont="1" applyFill="1" applyAlignment="1">
      <alignment horizontal="center"/>
    </xf>
    <xf numFmtId="0" fontId="8" fillId="0" borderId="0" xfId="2" applyFont="1" applyFill="1" applyBorder="1" applyAlignment="1">
      <alignment horizontal="right" vertical="center"/>
    </xf>
    <xf numFmtId="0" fontId="8" fillId="0" borderId="0" xfId="2" applyFont="1" applyFill="1" applyBorder="1" applyAlignment="1">
      <alignment horizontal="center" vertical="center" wrapText="1"/>
    </xf>
    <xf numFmtId="0" fontId="8" fillId="0" borderId="0" xfId="2" applyFont="1" applyBorder="1" applyAlignment="1">
      <alignment horizontal="right"/>
    </xf>
    <xf numFmtId="0" fontId="12" fillId="0" borderId="0" xfId="6" applyFont="1" applyFill="1" applyAlignment="1">
      <alignment horizontal="center" vertical="center"/>
    </xf>
    <xf numFmtId="0" fontId="3" fillId="0" borderId="0" xfId="15" applyFont="1" applyFill="1" applyBorder="1" applyAlignment="1">
      <alignment vertical="center"/>
    </xf>
    <xf numFmtId="0" fontId="3" fillId="0" borderId="0" xfId="15" applyFont="1" applyFill="1" applyBorder="1" applyAlignment="1">
      <alignment horizontal="center" vertical="center"/>
    </xf>
    <xf numFmtId="0" fontId="3" fillId="0" borderId="0" xfId="15" applyFont="1" applyFill="1" applyAlignment="1">
      <alignment horizontal="center" vertical="center"/>
    </xf>
    <xf numFmtId="0" fontId="8" fillId="0" borderId="0" xfId="2" applyFont="1" applyFill="1" applyBorder="1" applyAlignment="1">
      <alignment vertical="center" wrapText="1"/>
    </xf>
    <xf numFmtId="0" fontId="8" fillId="0" borderId="0" xfId="0" applyFont="1" applyFill="1" applyBorder="1" applyAlignment="1">
      <alignment horizontal="center" vertical="center" wrapText="1"/>
    </xf>
    <xf numFmtId="0" fontId="2" fillId="0" borderId="0" xfId="15" applyFont="1" applyFill="1" applyBorder="1" applyAlignment="1">
      <alignment vertical="center" wrapText="1"/>
    </xf>
    <xf numFmtId="0" fontId="2" fillId="0" borderId="0" xfId="15" applyFont="1" applyFill="1" applyBorder="1" applyAlignment="1">
      <alignment horizontal="center" vertical="center" wrapText="1"/>
    </xf>
    <xf numFmtId="0" fontId="8" fillId="0" borderId="0" xfId="2" applyFont="1" applyBorder="1" applyAlignment="1"/>
    <xf numFmtId="0" fontId="8" fillId="0" borderId="0" xfId="2" applyFont="1" applyBorder="1" applyAlignment="1">
      <alignment horizontal="center" vertical="center" wrapText="1"/>
    </xf>
    <xf numFmtId="0" fontId="2" fillId="0" borderId="0" xfId="15" applyFont="1" applyBorder="1" applyAlignment="1">
      <alignment horizontal="right" vertical="center"/>
    </xf>
    <xf numFmtId="0" fontId="2" fillId="0" borderId="0" xfId="15" applyFont="1" applyBorder="1" applyAlignment="1">
      <alignment vertical="center"/>
    </xf>
    <xf numFmtId="0" fontId="2" fillId="0" borderId="0" xfId="15" applyFont="1" applyBorder="1" applyAlignment="1">
      <alignment horizontal="center" vertical="center"/>
    </xf>
    <xf numFmtId="0" fontId="8" fillId="0" borderId="0" xfId="2" applyFont="1" applyFill="1" applyBorder="1"/>
    <xf numFmtId="0" fontId="2" fillId="0" borderId="0" xfId="15" applyFont="1" applyFill="1" applyAlignment="1">
      <alignment horizontal="right" vertical="center"/>
    </xf>
    <xf numFmtId="14" fontId="2" fillId="0" borderId="0" xfId="15" applyNumberFormat="1" applyFont="1" applyFill="1" applyBorder="1" applyAlignment="1">
      <alignment vertical="center"/>
    </xf>
    <xf numFmtId="14" fontId="2" fillId="0" borderId="0" xfId="6" applyNumberFormat="1" applyFont="1" applyFill="1" applyBorder="1" applyAlignment="1">
      <alignment vertical="center"/>
    </xf>
    <xf numFmtId="14" fontId="2" fillId="0" borderId="0" xfId="6" applyNumberFormat="1" applyFont="1" applyFill="1" applyBorder="1" applyAlignment="1">
      <alignment horizontal="right" vertical="center"/>
    </xf>
    <xf numFmtId="0" fontId="2" fillId="0" borderId="0" xfId="15" applyFont="1" applyFill="1" applyAlignment="1">
      <alignment horizontal="center" vertical="center"/>
    </xf>
    <xf numFmtId="14" fontId="2" fillId="0" borderId="0" xfId="15" applyNumberFormat="1" applyFont="1" applyFill="1" applyBorder="1" applyAlignment="1">
      <alignment horizontal="center" vertical="center"/>
    </xf>
    <xf numFmtId="14" fontId="2" fillId="0" borderId="0" xfId="6" applyNumberFormat="1" applyFont="1" applyFill="1" applyBorder="1" applyAlignment="1">
      <alignment horizontal="center" vertical="center"/>
    </xf>
    <xf numFmtId="0" fontId="30" fillId="0" borderId="0" xfId="0" applyFont="1"/>
    <xf numFmtId="0" fontId="2" fillId="0" borderId="0" xfId="15" applyFont="1" applyFill="1"/>
    <xf numFmtId="0" fontId="11" fillId="0" borderId="0" xfId="0" applyFont="1" applyBorder="1" applyAlignment="1"/>
    <xf numFmtId="0" fontId="12" fillId="0" borderId="0" xfId="0" applyFont="1" applyAlignment="1">
      <alignment vertical="center" wrapText="1"/>
    </xf>
    <xf numFmtId="0" fontId="12" fillId="0" borderId="0" xfId="0" applyFont="1" applyAlignment="1">
      <alignment horizontal="center" vertical="center" wrapText="1"/>
    </xf>
    <xf numFmtId="0" fontId="10" fillId="0" borderId="0" xfId="15" applyFont="1" applyFill="1" applyAlignment="1">
      <alignment horizontal="center" vertical="center" wrapText="1"/>
    </xf>
    <xf numFmtId="0" fontId="8" fillId="0" borderId="0" xfId="15" applyFont="1" applyFill="1" applyAlignment="1">
      <alignment horizontal="left" vertical="center" wrapText="1"/>
    </xf>
    <xf numFmtId="0" fontId="31" fillId="0" borderId="0" xfId="0" applyFont="1" applyAlignment="1">
      <alignment horizontal="center" vertical="center"/>
    </xf>
    <xf numFmtId="0" fontId="31" fillId="0" borderId="0" xfId="0" applyFont="1" applyAlignment="1">
      <alignment horizontal="left" vertical="center"/>
    </xf>
    <xf numFmtId="0" fontId="8" fillId="0" borderId="0" xfId="15" applyFont="1" applyFill="1"/>
    <xf numFmtId="0" fontId="8" fillId="0" borderId="0" xfId="15" applyFont="1" applyFill="1" applyAlignment="1">
      <alignment horizontal="left"/>
    </xf>
    <xf numFmtId="0" fontId="8" fillId="0" borderId="0" xfId="15" applyFont="1" applyFill="1" applyAlignment="1">
      <alignment horizontal="center"/>
    </xf>
    <xf numFmtId="14" fontId="8" fillId="0" borderId="0" xfId="15" applyNumberFormat="1" applyFont="1" applyFill="1" applyAlignment="1">
      <alignment horizontal="center"/>
    </xf>
    <xf numFmtId="14" fontId="22" fillId="0" borderId="0" xfId="15" applyNumberFormat="1" applyFont="1" applyFill="1" applyAlignment="1">
      <alignment horizontal="left" vertical="center"/>
    </xf>
    <xf numFmtId="0" fontId="8" fillId="0" borderId="0" xfId="15" applyFont="1" applyFill="1" applyAlignment="1"/>
    <xf numFmtId="1" fontId="31" fillId="0" borderId="0" xfId="0" applyNumberFormat="1" applyFont="1" applyAlignment="1">
      <alignment horizontal="center" vertical="center"/>
    </xf>
    <xf numFmtId="0" fontId="22" fillId="0" borderId="0" xfId="0" applyFont="1" applyAlignment="1">
      <alignment horizontal="left" vertical="center"/>
    </xf>
    <xf numFmtId="0" fontId="8" fillId="0" borderId="0" xfId="15" applyFont="1" applyFill="1" applyAlignment="1">
      <alignment horizontal="center" vertical="center"/>
    </xf>
    <xf numFmtId="0" fontId="8" fillId="0" borderId="0" xfId="15" applyFont="1" applyFill="1" applyAlignment="1">
      <alignment horizontal="left" vertical="center"/>
    </xf>
    <xf numFmtId="0" fontId="8" fillId="0" borderId="1" xfId="15" applyFont="1" applyFill="1" applyBorder="1" applyAlignment="1">
      <alignment horizontal="center" vertical="center" wrapText="1"/>
    </xf>
    <xf numFmtId="0" fontId="31" fillId="0" borderId="1" xfId="0" applyFont="1" applyBorder="1" applyAlignment="1">
      <alignment horizontal="center" vertical="center"/>
    </xf>
    <xf numFmtId="0" fontId="31" fillId="0" borderId="1" xfId="0" applyFont="1" applyBorder="1" applyAlignment="1">
      <alignment horizontal="center" vertical="center" wrapText="1"/>
    </xf>
    <xf numFmtId="178" fontId="8" fillId="2" borderId="1" xfId="0" applyNumberFormat="1" applyFont="1" applyFill="1" applyBorder="1" applyAlignment="1">
      <alignment horizontal="center" vertical="center"/>
    </xf>
    <xf numFmtId="176" fontId="8" fillId="2" borderId="1" xfId="0" applyNumberFormat="1" applyFont="1" applyFill="1" applyBorder="1" applyAlignment="1">
      <alignment horizontal="center" vertical="center"/>
    </xf>
    <xf numFmtId="178" fontId="31" fillId="2" borderId="1" xfId="0" applyNumberFormat="1" applyFont="1" applyFill="1" applyBorder="1" applyAlignment="1">
      <alignment horizontal="center" vertical="center"/>
    </xf>
    <xf numFmtId="20" fontId="8" fillId="0" borderId="0" xfId="15" applyNumberFormat="1" applyFont="1" applyFill="1" applyBorder="1" applyAlignment="1">
      <alignment horizontal="left" vertical="center" wrapText="1"/>
    </xf>
    <xf numFmtId="176" fontId="8" fillId="0" borderId="0" xfId="15" applyNumberFormat="1" applyFont="1" applyFill="1" applyBorder="1" applyAlignment="1">
      <alignment horizontal="left" vertical="center" wrapText="1"/>
    </xf>
    <xf numFmtId="0" fontId="8" fillId="0" borderId="0" xfId="15" applyFont="1" applyFill="1" applyBorder="1" applyAlignment="1">
      <alignment horizontal="center" vertical="center"/>
    </xf>
    <xf numFmtId="176" fontId="8" fillId="0" borderId="0" xfId="15" applyNumberFormat="1" applyFont="1" applyFill="1" applyBorder="1" applyAlignment="1">
      <alignment horizontal="center" vertical="center"/>
    </xf>
    <xf numFmtId="49" fontId="8" fillId="0" borderId="0" xfId="15" applyNumberFormat="1" applyFont="1" applyFill="1" applyBorder="1" applyAlignment="1">
      <alignment horizontal="center" wrapText="1"/>
    </xf>
    <xf numFmtId="20" fontId="8" fillId="0" borderId="0" xfId="15" applyNumberFormat="1" applyFont="1" applyFill="1" applyBorder="1" applyAlignment="1">
      <alignment horizontal="center" vertical="center" wrapText="1"/>
    </xf>
    <xf numFmtId="178" fontId="8" fillId="0" borderId="0" xfId="15" applyNumberFormat="1" applyFont="1" applyFill="1" applyBorder="1" applyAlignment="1">
      <alignment horizontal="left" vertical="center" wrapText="1"/>
    </xf>
    <xf numFmtId="20" fontId="8" fillId="0" borderId="0" xfId="15" applyNumberFormat="1" applyFont="1" applyFill="1" applyBorder="1" applyAlignment="1">
      <alignment vertical="center" wrapText="1"/>
    </xf>
    <xf numFmtId="178" fontId="8" fillId="0" borderId="0" xfId="15" applyNumberFormat="1" applyFont="1" applyFill="1" applyBorder="1" applyAlignment="1">
      <alignment horizontal="center" vertical="center"/>
    </xf>
    <xf numFmtId="49" fontId="10" fillId="0" borderId="0" xfId="15" applyNumberFormat="1" applyFont="1" applyFill="1" applyBorder="1" applyAlignment="1">
      <alignment wrapText="1"/>
    </xf>
    <xf numFmtId="178" fontId="8" fillId="0" borderId="0" xfId="15" applyNumberFormat="1" applyFont="1" applyFill="1" applyBorder="1" applyAlignment="1">
      <alignment horizontal="center" wrapText="1"/>
    </xf>
    <xf numFmtId="0" fontId="32" fillId="0" borderId="0" xfId="0" applyFont="1" applyFill="1" applyAlignment="1"/>
    <xf numFmtId="0" fontId="25" fillId="0" borderId="0" xfId="15" applyFont="1" applyFill="1"/>
    <xf numFmtId="0" fontId="12" fillId="0" borderId="0" xfId="7" applyFont="1" applyFill="1" applyAlignment="1">
      <alignment horizontal="center" vertical="center"/>
    </xf>
    <xf numFmtId="0" fontId="8" fillId="0" borderId="0" xfId="3" applyFont="1" applyFill="1" applyBorder="1" applyAlignment="1">
      <alignment vertical="center" wrapText="1"/>
    </xf>
    <xf numFmtId="0" fontId="8" fillId="0" borderId="0" xfId="3" applyFont="1" applyFill="1" applyBorder="1" applyAlignment="1">
      <alignment horizontal="center" vertical="center" wrapText="1"/>
    </xf>
    <xf numFmtId="0" fontId="8" fillId="0" borderId="0" xfId="3" applyFont="1" applyBorder="1" applyAlignment="1"/>
    <xf numFmtId="0" fontId="8" fillId="0" borderId="0" xfId="3" applyFont="1" applyBorder="1" applyAlignment="1">
      <alignment horizontal="center" vertical="center" wrapText="1"/>
    </xf>
    <xf numFmtId="0" fontId="8" fillId="0" borderId="0" xfId="3" applyFont="1" applyFill="1" applyBorder="1" applyAlignment="1">
      <alignment horizontal="right" vertical="center"/>
    </xf>
    <xf numFmtId="0" fontId="8" fillId="0" borderId="0" xfId="3" applyFont="1" applyFill="1" applyBorder="1"/>
    <xf numFmtId="0" fontId="8" fillId="0" borderId="0" xfId="3" applyFont="1" applyBorder="1" applyAlignment="1">
      <alignment horizontal="right"/>
    </xf>
    <xf numFmtId="14" fontId="2" fillId="0" borderId="0" xfId="7" applyNumberFormat="1" applyFont="1" applyFill="1" applyBorder="1" applyAlignment="1">
      <alignment vertical="center"/>
    </xf>
    <xf numFmtId="14" fontId="2" fillId="0" borderId="0" xfId="7" applyNumberFormat="1" applyFont="1" applyFill="1" applyBorder="1" applyAlignment="1">
      <alignment horizontal="right" vertical="center"/>
    </xf>
    <xf numFmtId="14" fontId="2" fillId="0" borderId="0" xfId="7" applyNumberFormat="1" applyFont="1" applyFill="1" applyBorder="1" applyAlignment="1">
      <alignment horizontal="center" vertical="center"/>
    </xf>
    <xf numFmtId="0" fontId="33" fillId="0" borderId="0" xfId="0" applyFont="1" applyAlignment="1">
      <alignment horizontal="center" wrapText="1"/>
    </xf>
    <xf numFmtId="0" fontId="34" fillId="0" borderId="0" xfId="15" applyFont="1" applyFill="1"/>
    <xf numFmtId="0" fontId="2" fillId="0" borderId="2" xfId="15" applyFont="1" applyFill="1" applyBorder="1" applyAlignment="1">
      <alignment vertical="center" wrapText="1"/>
    </xf>
    <xf numFmtId="0" fontId="2" fillId="0" borderId="1" xfId="15" applyFont="1" applyFill="1" applyBorder="1" applyAlignment="1">
      <alignment vertical="center" wrapText="1"/>
    </xf>
    <xf numFmtId="0" fontId="0" fillId="0" borderId="1" xfId="0" applyBorder="1"/>
    <xf numFmtId="176" fontId="8" fillId="0" borderId="1" xfId="15" applyNumberFormat="1" applyFont="1" applyFill="1" applyBorder="1" applyAlignment="1">
      <alignment horizontal="center" vertical="center" wrapText="1"/>
    </xf>
    <xf numFmtId="0" fontId="35" fillId="0" borderId="1" xfId="0" applyFont="1" applyBorder="1" applyAlignment="1">
      <alignment horizontal="center" vertical="center"/>
    </xf>
    <xf numFmtId="0" fontId="8" fillId="0" borderId="3" xfId="15" applyFont="1" applyFill="1" applyBorder="1" applyAlignment="1">
      <alignment horizontal="center" vertical="center"/>
    </xf>
    <xf numFmtId="179" fontId="8" fillId="0" borderId="1" xfId="15" applyNumberFormat="1" applyFont="1" applyFill="1" applyBorder="1" applyAlignment="1">
      <alignment horizontal="center" vertical="center" wrapText="1"/>
    </xf>
    <xf numFmtId="176" fontId="31" fillId="3" borderId="1" xfId="0" applyNumberFormat="1" applyFont="1" applyFill="1" applyBorder="1" applyAlignment="1">
      <alignment horizontal="center" vertical="center"/>
    </xf>
    <xf numFmtId="176" fontId="31" fillId="0" borderId="1" xfId="0" applyNumberFormat="1" applyFont="1" applyFill="1" applyBorder="1" applyAlignment="1">
      <alignment horizontal="center" vertical="center"/>
    </xf>
    <xf numFmtId="176" fontId="31" fillId="2" borderId="1" xfId="0" applyNumberFormat="1" applyFont="1" applyFill="1" applyBorder="1" applyAlignment="1">
      <alignment horizontal="center" vertical="center"/>
    </xf>
    <xf numFmtId="176" fontId="31" fillId="4" borderId="1" xfId="0" applyNumberFormat="1" applyFont="1" applyFill="1" applyBorder="1" applyAlignment="1">
      <alignment horizontal="center" vertical="center"/>
    </xf>
    <xf numFmtId="0" fontId="8" fillId="0" borderId="0" xfId="0" applyFont="1"/>
    <xf numFmtId="178" fontId="8" fillId="0" borderId="0" xfId="15" applyNumberFormat="1" applyFont="1" applyFill="1"/>
    <xf numFmtId="178" fontId="8" fillId="0" borderId="0" xfId="3" applyNumberFormat="1" applyFont="1" applyFill="1" applyAlignment="1"/>
    <xf numFmtId="176" fontId="8" fillId="3" borderId="1"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xf>
    <xf numFmtId="180" fontId="8" fillId="0" borderId="1" xfId="0" applyNumberFormat="1" applyFont="1" applyFill="1" applyBorder="1" applyAlignment="1">
      <alignment horizontal="center" vertical="center"/>
    </xf>
    <xf numFmtId="14" fontId="8" fillId="0" borderId="0" xfId="2" applyNumberFormat="1" applyFont="1" applyFill="1" applyBorder="1" applyAlignment="1">
      <alignment horizontal="right" vertical="center"/>
    </xf>
    <xf numFmtId="0" fontId="8" fillId="0" borderId="0" xfId="0" applyFont="1" applyAlignment="1">
      <alignment horizontal="left" vertical="center"/>
    </xf>
    <xf numFmtId="178" fontId="8" fillId="0" borderId="0" xfId="15" applyNumberFormat="1" applyFont="1" applyFill="1" applyBorder="1" applyAlignment="1">
      <alignment vertical="center" wrapText="1"/>
    </xf>
    <xf numFmtId="178" fontId="8" fillId="0" borderId="0" xfId="15" applyNumberFormat="1" applyFont="1" applyFill="1" applyBorder="1" applyAlignment="1">
      <alignment horizontal="right" vertical="center" wrapText="1"/>
    </xf>
    <xf numFmtId="0" fontId="10" fillId="0" borderId="0" xfId="6" applyFont="1" applyFill="1" applyAlignment="1">
      <alignment horizontal="center" vertical="center"/>
    </xf>
    <xf numFmtId="0" fontId="10" fillId="0" borderId="0" xfId="15" applyFont="1" applyFill="1" applyBorder="1" applyAlignment="1">
      <alignment vertical="center"/>
    </xf>
    <xf numFmtId="0" fontId="10" fillId="0" borderId="0" xfId="15" applyFont="1" applyFill="1" applyBorder="1" applyAlignment="1">
      <alignment horizontal="center" vertical="center"/>
    </xf>
    <xf numFmtId="0" fontId="10" fillId="0" borderId="0" xfId="15" applyFont="1" applyFill="1" applyAlignment="1">
      <alignment horizontal="center" vertical="center"/>
    </xf>
    <xf numFmtId="0" fontId="27" fillId="0" borderId="0" xfId="0" applyFont="1"/>
    <xf numFmtId="0" fontId="8" fillId="0" borderId="0" xfId="15" applyFont="1" applyBorder="1" applyAlignment="1">
      <alignment horizontal="right" vertical="center"/>
    </xf>
    <xf numFmtId="0" fontId="8" fillId="0" borderId="0" xfId="15" applyFont="1" applyBorder="1" applyAlignment="1">
      <alignment vertical="center"/>
    </xf>
    <xf numFmtId="0" fontId="8" fillId="0" borderId="0" xfId="15" applyFont="1" applyBorder="1" applyAlignment="1">
      <alignment horizontal="center" vertical="center"/>
    </xf>
    <xf numFmtId="14" fontId="8" fillId="0" borderId="0" xfId="15" applyNumberFormat="1" applyFont="1" applyFill="1" applyAlignment="1">
      <alignment horizontal="left" vertical="center"/>
    </xf>
    <xf numFmtId="0" fontId="8" fillId="0" borderId="0" xfId="15" applyFont="1" applyFill="1" applyBorder="1" applyAlignment="1">
      <alignment vertical="center" wrapText="1"/>
    </xf>
    <xf numFmtId="0" fontId="8" fillId="0" borderId="0" xfId="15" applyFont="1" applyFill="1" applyBorder="1" applyAlignment="1">
      <alignment horizontal="center" vertical="center" wrapText="1"/>
    </xf>
    <xf numFmtId="14" fontId="8" fillId="0" borderId="0" xfId="15" applyNumberFormat="1" applyFont="1" applyFill="1" applyBorder="1" applyAlignment="1">
      <alignment vertical="center"/>
    </xf>
    <xf numFmtId="14" fontId="8" fillId="0" borderId="0" xfId="6" applyNumberFormat="1" applyFont="1" applyFill="1" applyBorder="1" applyAlignment="1">
      <alignment vertical="center"/>
    </xf>
    <xf numFmtId="0" fontId="11" fillId="0" borderId="0" xfId="15" applyFont="1" applyFill="1"/>
    <xf numFmtId="178" fontId="31" fillId="0" borderId="1" xfId="0" applyNumberFormat="1" applyFont="1" applyFill="1" applyBorder="1" applyAlignment="1">
      <alignment horizontal="center" vertical="center"/>
    </xf>
    <xf numFmtId="0" fontId="31" fillId="0" borderId="1" xfId="0" applyFont="1" applyFill="1" applyBorder="1" applyAlignment="1">
      <alignment horizontal="center" vertical="center"/>
    </xf>
    <xf numFmtId="0" fontId="10" fillId="0" borderId="0" xfId="9" applyFont="1" applyFill="1" applyAlignment="1">
      <alignment horizontal="center" vertical="center"/>
    </xf>
    <xf numFmtId="14" fontId="8" fillId="0" borderId="0" xfId="9" applyNumberFormat="1" applyFont="1" applyFill="1" applyBorder="1" applyAlignment="1">
      <alignment vertical="center"/>
    </xf>
    <xf numFmtId="14" fontId="8" fillId="0" borderId="0" xfId="15" applyNumberFormat="1" applyFont="1" applyFill="1" applyBorder="1" applyAlignment="1">
      <alignment horizontal="center" vertical="center"/>
    </xf>
    <xf numFmtId="14" fontId="8" fillId="0" borderId="0" xfId="9" applyNumberFormat="1" applyFont="1" applyFill="1" applyBorder="1" applyAlignment="1">
      <alignment horizontal="center" vertical="center"/>
    </xf>
    <xf numFmtId="0" fontId="31" fillId="0" borderId="0" xfId="0" applyFont="1"/>
    <xf numFmtId="0" fontId="10" fillId="0" borderId="0" xfId="0" applyFont="1" applyAlignment="1">
      <alignment vertical="center" wrapText="1"/>
    </xf>
    <xf numFmtId="0" fontId="10" fillId="0" borderId="0" xfId="0" applyFont="1" applyAlignment="1">
      <alignment horizontal="center" vertical="center" wrapText="1"/>
    </xf>
    <xf numFmtId="0" fontId="36" fillId="0" borderId="0" xfId="0" applyFont="1" applyFill="1" applyAlignment="1"/>
    <xf numFmtId="0" fontId="8" fillId="0" borderId="0" xfId="0" applyFont="1" applyFill="1" applyBorder="1" applyAlignment="1">
      <alignment horizontal="left" vertical="center"/>
    </xf>
    <xf numFmtId="0" fontId="8" fillId="0" borderId="0" xfId="2" applyFont="1" applyBorder="1" applyAlignment="1">
      <alignment horizontal="right" vertical="center"/>
    </xf>
    <xf numFmtId="0" fontId="8" fillId="0" borderId="0" xfId="16" applyFont="1" applyBorder="1" applyAlignment="1">
      <alignment horizontal="right" vertical="center"/>
    </xf>
    <xf numFmtId="0" fontId="10" fillId="0" borderId="0" xfId="2" applyFont="1" applyFill="1" applyBorder="1" applyAlignment="1">
      <alignment horizontal="center" vertical="center"/>
    </xf>
    <xf numFmtId="0" fontId="10" fillId="0" borderId="0" xfId="2" applyFont="1" applyFill="1" applyAlignment="1">
      <alignment vertical="center"/>
    </xf>
    <xf numFmtId="0" fontId="10" fillId="0" borderId="0" xfId="2" applyFont="1" applyFill="1" applyBorder="1" applyAlignment="1">
      <alignment vertical="center"/>
    </xf>
    <xf numFmtId="0" fontId="8" fillId="0" borderId="0" xfId="0" applyFont="1" applyFill="1" applyBorder="1" applyAlignment="1">
      <alignment vertical="top" wrapText="1"/>
    </xf>
    <xf numFmtId="0" fontId="8" fillId="0" borderId="0" xfId="0" applyFont="1" applyBorder="1" applyAlignment="1">
      <alignment vertical="center"/>
    </xf>
    <xf numFmtId="0" fontId="8" fillId="0" borderId="0" xfId="2" applyFont="1" applyBorder="1" applyAlignment="1">
      <alignment vertical="center"/>
    </xf>
    <xf numFmtId="14" fontId="8" fillId="0" borderId="0" xfId="15" applyNumberFormat="1" applyFont="1" applyFill="1" applyAlignment="1">
      <alignment horizontal="right" vertical="center"/>
    </xf>
    <xf numFmtId="0" fontId="8" fillId="0" borderId="0" xfId="15" applyFont="1" applyFill="1" applyAlignment="1">
      <alignment horizontal="right" vertical="center"/>
    </xf>
    <xf numFmtId="14" fontId="8" fillId="0" borderId="0" xfId="2" applyNumberFormat="1" applyFont="1" applyFill="1" applyBorder="1" applyAlignment="1">
      <alignment horizontal="right"/>
    </xf>
    <xf numFmtId="0" fontId="8" fillId="0" borderId="0" xfId="2" applyFont="1" applyFill="1" applyAlignment="1">
      <alignment vertical="center"/>
    </xf>
    <xf numFmtId="14" fontId="8" fillId="0" borderId="0" xfId="2" applyNumberFormat="1" applyFont="1" applyFill="1" applyBorder="1" applyAlignment="1"/>
    <xf numFmtId="0" fontId="8" fillId="0" borderId="0" xfId="2" applyFont="1" applyFill="1" applyBorder="1" applyAlignment="1"/>
    <xf numFmtId="14" fontId="8" fillId="0" borderId="0" xfId="6" applyNumberFormat="1" applyFont="1" applyFill="1" applyBorder="1" applyAlignment="1">
      <alignment horizontal="right" vertical="center"/>
    </xf>
    <xf numFmtId="0" fontId="8" fillId="0" borderId="0" xfId="0" applyFont="1" applyBorder="1" applyAlignment="1">
      <alignment vertical="top"/>
    </xf>
    <xf numFmtId="0" fontId="10" fillId="0" borderId="0" xfId="15" applyFont="1" applyFill="1" applyAlignment="1">
      <alignment horizontal="right" vertical="center" wrapText="1"/>
    </xf>
    <xf numFmtId="0" fontId="31" fillId="0" borderId="0" xfId="0" applyFont="1" applyAlignment="1">
      <alignment horizontal="right" vertical="center"/>
    </xf>
    <xf numFmtId="0" fontId="10" fillId="0" borderId="0" xfId="15" applyFont="1" applyFill="1" applyAlignment="1">
      <alignment horizontal="left" vertical="center"/>
    </xf>
    <xf numFmtId="0" fontId="31" fillId="0" borderId="0" xfId="0" applyFont="1" applyAlignment="1">
      <alignment vertical="center"/>
    </xf>
    <xf numFmtId="14" fontId="31" fillId="0" borderId="0" xfId="0" applyNumberFormat="1" applyFont="1" applyAlignment="1">
      <alignment horizontal="left" vertical="center"/>
    </xf>
    <xf numFmtId="0" fontId="8" fillId="0" borderId="0" xfId="15" applyFont="1" applyFill="1" applyAlignment="1">
      <alignment horizontal="right"/>
    </xf>
    <xf numFmtId="0" fontId="31" fillId="0" borderId="0" xfId="2" applyFont="1" applyAlignment="1">
      <alignment horizontal="left" vertical="center"/>
    </xf>
    <xf numFmtId="1" fontId="31" fillId="0" borderId="0" xfId="0" applyNumberFormat="1" applyFont="1" applyAlignment="1">
      <alignment horizontal="right" vertical="center"/>
    </xf>
    <xf numFmtId="0" fontId="37" fillId="0" borderId="0" xfId="15" applyFont="1" applyFill="1"/>
    <xf numFmtId="0" fontId="8" fillId="2" borderId="1" xfId="15" applyFont="1" applyFill="1" applyBorder="1" applyAlignment="1">
      <alignment horizontal="center" vertical="center" wrapText="1"/>
    </xf>
    <xf numFmtId="0" fontId="8" fillId="2" borderId="1" xfId="15" applyFont="1" applyFill="1" applyBorder="1" applyAlignment="1">
      <alignment horizontal="center" vertical="center"/>
    </xf>
    <xf numFmtId="0" fontId="8" fillId="2" borderId="4" xfId="15" applyFont="1" applyFill="1" applyBorder="1" applyAlignment="1">
      <alignment horizontal="center" vertical="center"/>
    </xf>
    <xf numFmtId="0" fontId="8" fillId="2" borderId="4" xfId="15" applyFont="1" applyFill="1" applyBorder="1" applyAlignment="1">
      <alignment horizontal="center" vertical="center" wrapText="1"/>
    </xf>
    <xf numFmtId="0" fontId="10" fillId="5" borderId="1" xfId="15" applyFont="1" applyFill="1" applyBorder="1" applyAlignment="1">
      <alignment horizontal="center" vertical="center"/>
    </xf>
    <xf numFmtId="0" fontId="8" fillId="5" borderId="4" xfId="15" applyFont="1" applyFill="1" applyBorder="1" applyAlignment="1">
      <alignment horizontal="center" vertical="center"/>
    </xf>
    <xf numFmtId="0" fontId="8" fillId="5" borderId="4" xfId="15" applyFont="1" applyFill="1" applyBorder="1" applyAlignment="1">
      <alignment horizontal="center" vertical="center" wrapText="1"/>
    </xf>
    <xf numFmtId="0" fontId="8" fillId="5" borderId="1" xfId="15" applyFont="1" applyFill="1" applyBorder="1" applyAlignment="1">
      <alignment horizontal="center" vertical="center"/>
    </xf>
    <xf numFmtId="20" fontId="8" fillId="5" borderId="1" xfId="12" applyNumberFormat="1" applyFont="1" applyFill="1" applyBorder="1" applyAlignment="1">
      <alignment horizontal="center" vertical="center"/>
    </xf>
    <xf numFmtId="176" fontId="31" fillId="5" borderId="1" xfId="0" applyNumberFormat="1" applyFont="1" applyFill="1" applyBorder="1" applyAlignment="1">
      <alignment horizontal="center" vertical="center"/>
    </xf>
    <xf numFmtId="20" fontId="8" fillId="5" borderId="1" xfId="15" applyNumberFormat="1" applyFont="1" applyFill="1" applyBorder="1" applyAlignment="1">
      <alignment horizontal="center" vertical="center" wrapText="1"/>
    </xf>
    <xf numFmtId="0" fontId="31" fillId="5" borderId="1" xfId="0" applyFont="1" applyFill="1" applyBorder="1" applyAlignment="1">
      <alignment horizontal="center" vertical="center"/>
    </xf>
    <xf numFmtId="0" fontId="38" fillId="0" borderId="1" xfId="0" applyFont="1" applyFill="1" applyBorder="1" applyAlignment="1">
      <alignment horizontal="center" vertical="center"/>
    </xf>
    <xf numFmtId="0" fontId="38" fillId="0" borderId="4" xfId="0" applyFont="1" applyFill="1" applyBorder="1" applyAlignment="1">
      <alignment horizontal="center" vertical="center"/>
    </xf>
    <xf numFmtId="0" fontId="38" fillId="0" borderId="4" xfId="15" applyFont="1" applyFill="1" applyBorder="1" applyAlignment="1">
      <alignment horizontal="center" vertical="center" wrapText="1"/>
    </xf>
    <xf numFmtId="178" fontId="38" fillId="0" borderId="1" xfId="0" applyNumberFormat="1" applyFont="1" applyFill="1" applyBorder="1" applyAlignment="1">
      <alignment horizontal="center" vertical="center"/>
    </xf>
    <xf numFmtId="20" fontId="38" fillId="0" borderId="1" xfId="15" applyNumberFormat="1" applyFont="1" applyFill="1" applyBorder="1" applyAlignment="1">
      <alignment horizontal="center" vertical="center" wrapText="1"/>
    </xf>
    <xf numFmtId="176" fontId="38" fillId="0" borderId="1" xfId="0" applyNumberFormat="1" applyFont="1" applyFill="1" applyBorder="1" applyAlignment="1">
      <alignment horizontal="center" vertical="center"/>
    </xf>
    <xf numFmtId="0" fontId="10" fillId="5" borderId="1" xfId="0" applyFont="1" applyFill="1" applyBorder="1" applyAlignment="1">
      <alignment horizontal="center" vertical="center"/>
    </xf>
    <xf numFmtId="0" fontId="8" fillId="5" borderId="4" xfId="0" applyFont="1" applyFill="1" applyBorder="1" applyAlignment="1">
      <alignment horizontal="center" vertical="center"/>
    </xf>
    <xf numFmtId="178" fontId="31" fillId="5" borderId="1" xfId="0" applyNumberFormat="1" applyFont="1" applyFill="1" applyBorder="1" applyAlignment="1">
      <alignment horizontal="center" vertical="center"/>
    </xf>
    <xf numFmtId="0" fontId="31" fillId="5" borderId="1" xfId="0" applyFont="1" applyFill="1" applyBorder="1" applyAlignment="1">
      <alignment horizontal="center" vertical="center" wrapText="1"/>
    </xf>
    <xf numFmtId="0" fontId="10" fillId="5" borderId="1" xfId="2" applyFont="1" applyFill="1" applyBorder="1" applyAlignment="1">
      <alignment horizontal="center" vertical="center" wrapText="1"/>
    </xf>
    <xf numFmtId="0" fontId="8" fillId="5" borderId="4" xfId="2" applyFont="1" applyFill="1" applyBorder="1" applyAlignment="1">
      <alignment horizontal="center" vertical="center" wrapText="1"/>
    </xf>
    <xf numFmtId="0" fontId="38" fillId="0" borderId="1" xfId="0" applyFont="1" applyFill="1" applyBorder="1" applyAlignment="1">
      <alignment horizontal="center"/>
    </xf>
    <xf numFmtId="0" fontId="35" fillId="5" borderId="1" xfId="0" applyFont="1" applyFill="1" applyBorder="1" applyAlignment="1">
      <alignment horizontal="center" vertical="center"/>
    </xf>
    <xf numFmtId="0" fontId="31" fillId="5" borderId="4" xfId="0" applyFont="1" applyFill="1" applyBorder="1" applyAlignment="1">
      <alignment horizontal="center" vertical="center"/>
    </xf>
    <xf numFmtId="0" fontId="31" fillId="2" borderId="1" xfId="0" applyFont="1" applyFill="1" applyBorder="1" applyAlignment="1">
      <alignment horizontal="center" vertical="center"/>
    </xf>
    <xf numFmtId="0" fontId="31" fillId="2" borderId="4" xfId="0" applyFont="1" applyFill="1" applyBorder="1" applyAlignment="1">
      <alignment horizontal="center" vertical="center"/>
    </xf>
    <xf numFmtId="20" fontId="8" fillId="2" borderId="1" xfId="15" applyNumberFormat="1" applyFont="1" applyFill="1" applyBorder="1" applyAlignment="1">
      <alignment horizontal="center" vertical="center" wrapText="1"/>
    </xf>
    <xf numFmtId="0" fontId="30" fillId="0" borderId="0" xfId="0" applyFont="1" applyAlignment="1"/>
    <xf numFmtId="178" fontId="30" fillId="0" borderId="0" xfId="0" applyNumberFormat="1" applyFont="1"/>
    <xf numFmtId="14" fontId="8" fillId="0" borderId="0" xfId="7" applyNumberFormat="1" applyFont="1" applyFill="1" applyBorder="1" applyAlignment="1">
      <alignment horizontal="center" vertical="center"/>
    </xf>
    <xf numFmtId="0" fontId="31" fillId="0" borderId="0" xfId="0" applyFont="1" applyFill="1"/>
    <xf numFmtId="14" fontId="8" fillId="0" borderId="0" xfId="2" applyNumberFormat="1" applyFont="1" applyFill="1" applyBorder="1" applyAlignment="1">
      <alignment horizontal="left" vertical="center"/>
    </xf>
    <xf numFmtId="0" fontId="31" fillId="0" borderId="0" xfId="0" applyFont="1" applyFill="1" applyAlignment="1">
      <alignment horizontal="left" vertical="center"/>
    </xf>
    <xf numFmtId="0" fontId="31" fillId="0" borderId="0" xfId="0" applyFont="1" applyFill="1" applyAlignment="1">
      <alignment horizontal="center" vertical="center"/>
    </xf>
    <xf numFmtId="49" fontId="8" fillId="0" borderId="0" xfId="0" applyNumberFormat="1" applyFont="1" applyFill="1" applyAlignment="1">
      <alignment horizontal="left"/>
    </xf>
    <xf numFmtId="1" fontId="31" fillId="0" borderId="0" xfId="0" applyNumberFormat="1" applyFont="1" applyFill="1" applyAlignment="1">
      <alignment horizontal="center" vertical="center"/>
    </xf>
    <xf numFmtId="0" fontId="8" fillId="0" borderId="0" xfId="0" applyFont="1" applyFill="1" applyAlignment="1">
      <alignment horizontal="left" vertical="center"/>
    </xf>
    <xf numFmtId="0" fontId="8" fillId="0" borderId="1" xfId="0" applyFont="1" applyFill="1" applyBorder="1"/>
    <xf numFmtId="0" fontId="35" fillId="0" borderId="1" xfId="0" applyFont="1" applyFill="1" applyBorder="1" applyAlignment="1">
      <alignment horizontal="center" vertical="center"/>
    </xf>
    <xf numFmtId="0" fontId="31" fillId="0" borderId="1" xfId="0" applyFont="1" applyFill="1" applyBorder="1" applyAlignment="1">
      <alignment horizontal="center" vertical="center" wrapText="1"/>
    </xf>
    <xf numFmtId="0" fontId="39" fillId="0" borderId="1" xfId="0" applyFont="1" applyFill="1" applyBorder="1" applyAlignment="1">
      <alignment horizontal="center"/>
    </xf>
    <xf numFmtId="0" fontId="8" fillId="0" borderId="0" xfId="1" applyFont="1"/>
    <xf numFmtId="0" fontId="8" fillId="0" borderId="0" xfId="0" applyFont="1" applyFill="1" applyAlignment="1">
      <alignment horizontal="center" wrapText="1"/>
    </xf>
    <xf numFmtId="0" fontId="8" fillId="5" borderId="1" xfId="0" applyFont="1" applyFill="1" applyBorder="1" applyAlignment="1">
      <alignment horizontal="center" vertical="center"/>
    </xf>
    <xf numFmtId="0" fontId="8" fillId="0" borderId="1" xfId="0" applyFont="1" applyFill="1" applyBorder="1" applyAlignment="1">
      <alignment horizontal="center" vertical="center"/>
    </xf>
    <xf numFmtId="0" fontId="10" fillId="5" borderId="1" xfId="0" applyFont="1" applyFill="1" applyBorder="1" applyAlignment="1">
      <alignment horizontal="center" vertical="center" wrapText="1"/>
    </xf>
    <xf numFmtId="0" fontId="35" fillId="6" borderId="1" xfId="0" applyFont="1" applyFill="1" applyBorder="1" applyAlignment="1">
      <alignment horizontal="center" vertical="center"/>
    </xf>
    <xf numFmtId="0" fontId="31" fillId="6" borderId="1" xfId="0" applyFont="1" applyFill="1" applyBorder="1" applyAlignment="1">
      <alignment horizontal="center" vertical="center"/>
    </xf>
    <xf numFmtId="0" fontId="31" fillId="6" borderId="1" xfId="0" applyFont="1" applyFill="1" applyBorder="1" applyAlignment="1">
      <alignment horizontal="center" vertical="center" wrapText="1"/>
    </xf>
    <xf numFmtId="178" fontId="31" fillId="6" borderId="1" xfId="0" applyNumberFormat="1" applyFont="1" applyFill="1" applyBorder="1" applyAlignment="1">
      <alignment horizontal="center" vertical="center"/>
    </xf>
    <xf numFmtId="176" fontId="31" fillId="6" borderId="1" xfId="0" applyNumberFormat="1" applyFont="1" applyFill="1" applyBorder="1" applyAlignment="1">
      <alignment horizontal="center" vertical="center"/>
    </xf>
    <xf numFmtId="0" fontId="8" fillId="6" borderId="1" xfId="0" applyFont="1" applyFill="1" applyBorder="1" applyAlignment="1">
      <alignment horizontal="center" vertical="center"/>
    </xf>
    <xf numFmtId="0" fontId="8" fillId="6" borderId="1" xfId="15" applyFont="1" applyFill="1" applyBorder="1" applyAlignment="1">
      <alignment horizontal="center" vertical="center"/>
    </xf>
    <xf numFmtId="0" fontId="31" fillId="6" borderId="4" xfId="0" applyFont="1" applyFill="1" applyBorder="1" applyAlignment="1">
      <alignment horizontal="center" vertical="center"/>
    </xf>
    <xf numFmtId="0" fontId="10" fillId="6" borderId="1" xfId="15" applyFont="1" applyFill="1" applyBorder="1" applyAlignment="1">
      <alignment horizontal="center" vertical="center"/>
    </xf>
    <xf numFmtId="0" fontId="8" fillId="6" borderId="4" xfId="15" applyFont="1" applyFill="1" applyBorder="1" applyAlignment="1">
      <alignment horizontal="center" vertical="center"/>
    </xf>
    <xf numFmtId="0" fontId="8" fillId="6" borderId="4" xfId="15" applyFont="1" applyFill="1" applyBorder="1" applyAlignment="1">
      <alignment horizontal="center" vertical="center" wrapText="1"/>
    </xf>
    <xf numFmtId="20" fontId="8" fillId="6" borderId="1" xfId="12" applyNumberFormat="1" applyFont="1" applyFill="1" applyBorder="1" applyAlignment="1">
      <alignment horizontal="center" vertical="center"/>
    </xf>
    <xf numFmtId="0" fontId="10" fillId="6" borderId="1" xfId="0" applyFont="1" applyFill="1" applyBorder="1" applyAlignment="1">
      <alignment horizontal="center" vertical="center"/>
    </xf>
    <xf numFmtId="0" fontId="8" fillId="6" borderId="4" xfId="0" applyFont="1" applyFill="1" applyBorder="1" applyAlignment="1">
      <alignment horizontal="center" vertical="center"/>
    </xf>
    <xf numFmtId="0" fontId="10" fillId="6" borderId="1" xfId="2" applyFont="1" applyFill="1" applyBorder="1" applyAlignment="1">
      <alignment horizontal="center" vertical="center" wrapText="1"/>
    </xf>
    <xf numFmtId="0" fontId="8" fillId="6" borderId="4" xfId="2" applyFont="1" applyFill="1" applyBorder="1" applyAlignment="1">
      <alignment horizontal="center" vertical="center" wrapText="1"/>
    </xf>
    <xf numFmtId="0" fontId="40" fillId="0" borderId="1" xfId="0" applyFont="1" applyFill="1" applyBorder="1" applyAlignment="1">
      <alignment horizontal="center" vertical="center"/>
    </xf>
    <xf numFmtId="0" fontId="38" fillId="0" borderId="1" xfId="0" applyFont="1" applyFill="1" applyBorder="1" applyAlignment="1">
      <alignment horizontal="center" vertical="center" wrapText="1"/>
    </xf>
    <xf numFmtId="180" fontId="8" fillId="2" borderId="1" xfId="15" applyNumberFormat="1" applyFont="1" applyFill="1" applyBorder="1" applyAlignment="1">
      <alignment horizontal="center" vertical="center" wrapText="1"/>
    </xf>
    <xf numFmtId="180" fontId="31" fillId="5" borderId="1" xfId="15" applyNumberFormat="1" applyFont="1" applyFill="1" applyBorder="1" applyAlignment="1">
      <alignment horizontal="center" vertical="center" wrapText="1"/>
    </xf>
    <xf numFmtId="180" fontId="38" fillId="0" borderId="1" xfId="15" applyNumberFormat="1" applyFont="1" applyFill="1" applyBorder="1" applyAlignment="1">
      <alignment horizontal="center" vertical="center" wrapText="1"/>
    </xf>
    <xf numFmtId="180" fontId="8" fillId="5" borderId="1" xfId="15" applyNumberFormat="1" applyFont="1" applyFill="1" applyBorder="1" applyAlignment="1">
      <alignment horizontal="center" vertical="center" wrapText="1"/>
    </xf>
    <xf numFmtId="180" fontId="8" fillId="0" borderId="1" xfId="15" applyNumberFormat="1" applyFont="1" applyFill="1" applyBorder="1" applyAlignment="1">
      <alignment horizontal="center" vertical="center" wrapText="1"/>
    </xf>
    <xf numFmtId="22" fontId="0" fillId="7" borderId="0" xfId="0" applyNumberFormat="1" applyFill="1"/>
    <xf numFmtId="22" fontId="0" fillId="8" borderId="0" xfId="0" applyNumberFormat="1" applyFill="1"/>
    <xf numFmtId="0" fontId="8" fillId="0" borderId="0" xfId="2" applyFont="1"/>
    <xf numFmtId="14" fontId="8" fillId="0" borderId="0" xfId="0" applyNumberFormat="1" applyFont="1" applyFill="1"/>
    <xf numFmtId="0" fontId="8" fillId="0" borderId="1" xfId="15" applyFont="1" applyFill="1" applyBorder="1" applyAlignment="1">
      <alignment horizontal="center" vertical="center"/>
    </xf>
    <xf numFmtId="0" fontId="10" fillId="0" borderId="1" xfId="15" applyFont="1" applyFill="1" applyBorder="1" applyAlignment="1">
      <alignment horizontal="center" vertical="center"/>
    </xf>
    <xf numFmtId="0" fontId="8" fillId="0" borderId="4" xfId="15" applyFont="1" applyFill="1" applyBorder="1" applyAlignment="1">
      <alignment horizontal="center" vertical="center"/>
    </xf>
    <xf numFmtId="0" fontId="8" fillId="0" borderId="4" xfId="15" applyFont="1" applyFill="1" applyBorder="1" applyAlignment="1">
      <alignment horizontal="center" vertical="center" wrapText="1"/>
    </xf>
    <xf numFmtId="20" fontId="8" fillId="0" borderId="1" xfId="12" applyNumberFormat="1" applyFont="1" applyFill="1" applyBorder="1" applyAlignment="1">
      <alignment horizontal="center" vertical="center"/>
    </xf>
    <xf numFmtId="0" fontId="10" fillId="0" borderId="1" xfId="0" applyFont="1" applyFill="1" applyBorder="1" applyAlignment="1">
      <alignment horizontal="center" vertical="center"/>
    </xf>
    <xf numFmtId="0" fontId="8" fillId="0" borderId="4" xfId="0" applyFont="1" applyFill="1" applyBorder="1" applyAlignment="1">
      <alignment horizontal="center" vertical="center"/>
    </xf>
    <xf numFmtId="0" fontId="10" fillId="0" borderId="1" xfId="2" applyFont="1" applyFill="1" applyBorder="1" applyAlignment="1">
      <alignment horizontal="center" vertical="center" wrapText="1"/>
    </xf>
    <xf numFmtId="0" fontId="31" fillId="0" borderId="4" xfId="0" applyFont="1" applyFill="1" applyBorder="1" applyAlignment="1">
      <alignment horizontal="center" vertical="center"/>
    </xf>
    <xf numFmtId="177" fontId="31" fillId="0" borderId="1" xfId="0" applyNumberFormat="1" applyFont="1" applyFill="1" applyBorder="1" applyAlignment="1">
      <alignment horizontal="center" vertical="center"/>
    </xf>
    <xf numFmtId="0" fontId="31" fillId="0" borderId="4" xfId="0" applyFont="1" applyFill="1" applyBorder="1" applyAlignment="1">
      <alignment horizontal="center" vertical="center" wrapText="1"/>
    </xf>
    <xf numFmtId="177" fontId="31" fillId="2" borderId="1" xfId="0" applyNumberFormat="1" applyFont="1" applyFill="1" applyBorder="1" applyAlignment="1">
      <alignment horizontal="center" vertical="center"/>
    </xf>
    <xf numFmtId="0" fontId="31" fillId="0" borderId="1" xfId="0" applyFont="1" applyBorder="1" applyAlignment="1">
      <alignment horizontal="center" vertical="center"/>
    </xf>
    <xf numFmtId="0" fontId="31" fillId="0" borderId="1" xfId="0" applyFont="1" applyBorder="1" applyAlignment="1">
      <alignment horizontal="center" vertical="center" wrapText="1"/>
    </xf>
    <xf numFmtId="176" fontId="31" fillId="0" borderId="1" xfId="0" applyNumberFormat="1" applyFont="1" applyFill="1" applyBorder="1" applyAlignment="1">
      <alignment horizontal="center" vertical="center"/>
    </xf>
    <xf numFmtId="176" fontId="31" fillId="2" borderId="1" xfId="0" applyNumberFormat="1" applyFont="1" applyFill="1" applyBorder="1" applyAlignment="1">
      <alignment horizontal="center" vertical="center"/>
    </xf>
    <xf numFmtId="178" fontId="31" fillId="0" borderId="1" xfId="0" applyNumberFormat="1" applyFont="1" applyFill="1" applyBorder="1" applyAlignment="1">
      <alignment horizontal="center" vertical="center"/>
    </xf>
    <xf numFmtId="0" fontId="31" fillId="0" borderId="1" xfId="0" applyFont="1" applyFill="1" applyBorder="1" applyAlignment="1">
      <alignment horizontal="center" vertical="center"/>
    </xf>
    <xf numFmtId="0" fontId="36" fillId="0" borderId="0" xfId="0" applyFont="1" applyFill="1" applyAlignment="1"/>
    <xf numFmtId="0" fontId="31" fillId="0" borderId="0" xfId="0" applyFont="1" applyFill="1"/>
    <xf numFmtId="0" fontId="31" fillId="0" borderId="0" xfId="0" applyFont="1" applyFill="1" applyAlignment="1">
      <alignment horizontal="left" vertical="center"/>
    </xf>
    <xf numFmtId="0" fontId="31" fillId="0" borderId="0" xfId="0" applyFont="1" applyFill="1" applyAlignment="1">
      <alignment horizontal="center" vertical="center"/>
    </xf>
    <xf numFmtId="1" fontId="31" fillId="0" borderId="0" xfId="0" applyNumberFormat="1" applyFont="1" applyFill="1" applyAlignment="1">
      <alignment horizontal="center" vertical="center"/>
    </xf>
    <xf numFmtId="0" fontId="35" fillId="0" borderId="1" xfId="0" applyFont="1" applyFill="1" applyBorder="1" applyAlignment="1">
      <alignment horizontal="center" vertical="center"/>
    </xf>
    <xf numFmtId="0" fontId="31" fillId="0" borderId="1" xfId="0" applyFont="1" applyFill="1" applyBorder="1" applyAlignment="1">
      <alignment horizontal="center" vertical="center" wrapText="1"/>
    </xf>
    <xf numFmtId="0" fontId="31" fillId="0" borderId="4" xfId="0" applyFont="1" applyFill="1" applyBorder="1" applyAlignment="1">
      <alignment horizontal="center" vertical="center"/>
    </xf>
    <xf numFmtId="177" fontId="31" fillId="0" borderId="1" xfId="0" applyNumberFormat="1" applyFont="1" applyFill="1" applyBorder="1" applyAlignment="1">
      <alignment horizontal="center" vertical="center"/>
    </xf>
    <xf numFmtId="0" fontId="31" fillId="0" borderId="4" xfId="0" applyFont="1" applyFill="1" applyBorder="1" applyAlignment="1">
      <alignment horizontal="center" vertical="center" wrapText="1"/>
    </xf>
    <xf numFmtId="0" fontId="26" fillId="0" borderId="0" xfId="15" applyFont="1" applyFill="1" applyBorder="1" applyAlignment="1">
      <alignment vertical="center"/>
    </xf>
    <xf numFmtId="0" fontId="41" fillId="0" borderId="0" xfId="15" applyFont="1" applyFill="1" applyAlignment="1">
      <alignment horizontal="left" vertical="center"/>
    </xf>
    <xf numFmtId="0" fontId="8" fillId="0" borderId="5" xfId="15" applyFont="1" applyFill="1" applyBorder="1" applyAlignment="1">
      <alignment horizontal="center" vertical="center" wrapText="1"/>
    </xf>
    <xf numFmtId="20" fontId="8" fillId="0" borderId="1" xfId="15" applyNumberFormat="1" applyFont="1" applyFill="1" applyBorder="1" applyAlignment="1">
      <alignment horizontal="center" vertical="center" wrapText="1"/>
    </xf>
    <xf numFmtId="46" fontId="8" fillId="0" borderId="1" xfId="15" applyNumberFormat="1" applyFont="1" applyFill="1" applyBorder="1" applyAlignment="1">
      <alignment horizontal="center" vertical="center" wrapText="1"/>
    </xf>
    <xf numFmtId="178" fontId="8" fillId="0" borderId="1" xfId="15" applyNumberFormat="1" applyFont="1" applyFill="1" applyBorder="1" applyAlignment="1">
      <alignment horizontal="center" vertical="center" wrapText="1"/>
    </xf>
    <xf numFmtId="14" fontId="8" fillId="0" borderId="0" xfId="15" applyNumberFormat="1" applyFont="1" applyBorder="1" applyAlignment="1">
      <alignment horizontal="right" vertical="center"/>
    </xf>
    <xf numFmtId="0" fontId="10" fillId="0" borderId="0" xfId="8" applyFont="1" applyFill="1" applyAlignment="1">
      <alignment horizontal="right" vertical="center"/>
    </xf>
    <xf numFmtId="0" fontId="10" fillId="0" borderId="0" xfId="17" applyFont="1" applyFill="1" applyAlignment="1">
      <alignment horizontal="center" vertical="center"/>
    </xf>
    <xf numFmtId="176" fontId="10" fillId="0" borderId="0" xfId="17" applyNumberFormat="1" applyFont="1" applyFill="1" applyAlignment="1">
      <alignment horizontal="center" vertical="center"/>
    </xf>
    <xf numFmtId="0" fontId="8" fillId="0" borderId="0" xfId="16" applyFont="1" applyFill="1"/>
    <xf numFmtId="0" fontId="8" fillId="0" borderId="0" xfId="3" applyFont="1" applyBorder="1" applyAlignment="1">
      <alignment vertical="center" wrapText="1"/>
    </xf>
    <xf numFmtId="0" fontId="8" fillId="0" borderId="0" xfId="17" applyFont="1" applyFill="1" applyAlignment="1">
      <alignment horizontal="center" vertical="center"/>
    </xf>
    <xf numFmtId="176" fontId="8" fillId="0" borderId="0" xfId="17" applyNumberFormat="1" applyFont="1" applyFill="1" applyAlignment="1">
      <alignment horizontal="center" vertical="center"/>
    </xf>
    <xf numFmtId="0" fontId="8" fillId="0" borderId="0" xfId="17" applyFont="1" applyFill="1" applyAlignment="1">
      <alignment horizontal="right" vertical="center"/>
    </xf>
    <xf numFmtId="176" fontId="8" fillId="0" borderId="0" xfId="17" applyNumberFormat="1" applyFont="1" applyFill="1" applyAlignment="1">
      <alignment horizontal="right" vertical="center"/>
    </xf>
    <xf numFmtId="0" fontId="11" fillId="0" borderId="0" xfId="17" applyFont="1" applyFill="1" applyAlignment="1">
      <alignment horizontal="right" vertical="center"/>
    </xf>
    <xf numFmtId="0" fontId="10" fillId="0" borderId="0" xfId="16" applyFont="1" applyFill="1"/>
    <xf numFmtId="0" fontId="10" fillId="0" borderId="0" xfId="16" applyFont="1" applyAlignment="1">
      <alignment horizontal="center"/>
    </xf>
    <xf numFmtId="0" fontId="10" fillId="0" borderId="0" xfId="17" applyFont="1" applyFill="1" applyAlignment="1">
      <alignment horizontal="center" vertical="center" wrapText="1"/>
    </xf>
    <xf numFmtId="0" fontId="8" fillId="0" borderId="0" xfId="16" applyFont="1" applyFill="1" applyAlignment="1">
      <alignment horizontal="left"/>
    </xf>
    <xf numFmtId="0" fontId="10" fillId="0" borderId="0" xfId="16" applyFont="1" applyFill="1" applyAlignment="1">
      <alignment horizontal="left" vertical="top"/>
    </xf>
    <xf numFmtId="0" fontId="8" fillId="0" borderId="0" xfId="16" applyFont="1" applyFill="1" applyAlignment="1">
      <alignment horizontal="left" vertical="center" wrapText="1"/>
    </xf>
    <xf numFmtId="0" fontId="31" fillId="0" borderId="0" xfId="5" applyFont="1" applyAlignment="1">
      <alignment horizontal="left" vertical="center"/>
    </xf>
    <xf numFmtId="0" fontId="8" fillId="0" borderId="0" xfId="16" applyFont="1" applyFill="1" applyAlignment="1"/>
    <xf numFmtId="14" fontId="10" fillId="0" borderId="0" xfId="16" applyNumberFormat="1" applyFont="1" applyFill="1" applyAlignment="1">
      <alignment horizontal="left" vertical="top"/>
    </xf>
    <xf numFmtId="0" fontId="8" fillId="0" borderId="0" xfId="16" applyFont="1" applyFill="1" applyAlignment="1">
      <alignment horizontal="center"/>
    </xf>
    <xf numFmtId="3" fontId="31" fillId="0" borderId="0" xfId="5" applyNumberFormat="1" applyFont="1" applyAlignment="1">
      <alignment horizontal="left" vertical="center"/>
    </xf>
    <xf numFmtId="0" fontId="8" fillId="0" borderId="0" xfId="16" applyFont="1" applyFill="1" applyAlignment="1">
      <alignment horizontal="left" vertical="center"/>
    </xf>
    <xf numFmtId="3" fontId="8" fillId="0" borderId="0" xfId="16" applyNumberFormat="1" applyFont="1" applyFill="1" applyAlignment="1">
      <alignment horizontal="left"/>
    </xf>
    <xf numFmtId="0" fontId="8" fillId="0" borderId="1" xfId="0" applyFont="1" applyBorder="1" applyAlignment="1">
      <alignment horizontal="center" vertical="center" wrapText="1"/>
    </xf>
    <xf numFmtId="0" fontId="8" fillId="0" borderId="1" xfId="16" applyFont="1" applyFill="1" applyBorder="1" applyAlignment="1">
      <alignment horizontal="center" vertical="center" wrapText="1"/>
    </xf>
    <xf numFmtId="0" fontId="8" fillId="2" borderId="1" xfId="4"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1" xfId="17" applyFont="1" applyFill="1" applyBorder="1" applyAlignment="1">
      <alignment horizontal="center" vertical="center"/>
    </xf>
    <xf numFmtId="0" fontId="8" fillId="2" borderId="1" xfId="17" applyFont="1" applyFill="1" applyBorder="1" applyAlignment="1">
      <alignment horizontal="center" vertical="center" wrapText="1"/>
    </xf>
    <xf numFmtId="20" fontId="8" fillId="2" borderId="1" xfId="17" applyNumberFormat="1" applyFont="1" applyFill="1" applyBorder="1" applyAlignment="1">
      <alignment horizontal="center" vertical="center" wrapText="1"/>
    </xf>
    <xf numFmtId="49" fontId="8" fillId="2" borderId="5" xfId="17" applyNumberFormat="1" applyFont="1" applyFill="1" applyBorder="1" applyAlignment="1">
      <alignment horizontal="center" vertical="center" wrapText="1"/>
    </xf>
    <xf numFmtId="0" fontId="8" fillId="2" borderId="5" xfId="4" applyFont="1" applyFill="1" applyBorder="1" applyAlignment="1">
      <alignment horizontal="center" vertical="center" wrapText="1"/>
    </xf>
    <xf numFmtId="20" fontId="8" fillId="0" borderId="0" xfId="17" applyNumberFormat="1" applyFont="1" applyFill="1" applyBorder="1" applyAlignment="1">
      <alignment horizontal="center" vertical="center" wrapText="1"/>
    </xf>
    <xf numFmtId="0" fontId="8" fillId="0" borderId="0" xfId="17" applyFont="1" applyFill="1" applyBorder="1" applyAlignment="1">
      <alignment horizontal="center" vertical="center" wrapText="1"/>
    </xf>
    <xf numFmtId="49" fontId="8" fillId="0" borderId="0" xfId="5" applyNumberFormat="1" applyFont="1" applyBorder="1" applyAlignment="1">
      <alignment horizontal="left" vertical="center" wrapText="1"/>
    </xf>
    <xf numFmtId="178" fontId="8" fillId="0" borderId="0" xfId="5" applyNumberFormat="1" applyFont="1" applyBorder="1" applyAlignment="1">
      <alignment horizontal="right" vertical="center" wrapText="1"/>
    </xf>
    <xf numFmtId="0" fontId="8" fillId="2" borderId="0" xfId="5" applyFont="1" applyFill="1" applyBorder="1" applyAlignment="1">
      <alignment horizontal="left" vertical="center" wrapText="1"/>
    </xf>
    <xf numFmtId="0" fontId="8" fillId="0" borderId="0" xfId="16" applyFont="1" applyFill="1" applyBorder="1" applyAlignment="1">
      <alignment horizontal="center" vertical="center"/>
    </xf>
    <xf numFmtId="20" fontId="8" fillId="0" borderId="0" xfId="16" applyNumberFormat="1" applyFont="1" applyFill="1" applyBorder="1" applyAlignment="1">
      <alignment horizontal="center" vertical="center" wrapText="1"/>
    </xf>
    <xf numFmtId="49" fontId="10" fillId="0" borderId="0" xfId="16" applyNumberFormat="1" applyFont="1" applyFill="1" applyBorder="1" applyAlignment="1">
      <alignment wrapText="1"/>
    </xf>
    <xf numFmtId="0" fontId="8" fillId="0" borderId="0" xfId="5" applyFont="1" applyFill="1" applyBorder="1" applyAlignment="1">
      <alignment horizontal="left" vertical="center" wrapText="1"/>
    </xf>
    <xf numFmtId="178" fontId="8" fillId="0" borderId="0" xfId="5" applyNumberFormat="1" applyFont="1" applyFill="1" applyBorder="1" applyAlignment="1">
      <alignment horizontal="right" vertical="center" wrapText="1"/>
    </xf>
    <xf numFmtId="49" fontId="8" fillId="0" borderId="0" xfId="16" applyNumberFormat="1" applyFont="1" applyFill="1" applyBorder="1" applyAlignment="1">
      <alignment horizontal="center" wrapText="1"/>
    </xf>
    <xf numFmtId="178" fontId="31" fillId="0" borderId="0" xfId="0" applyNumberFormat="1" applyFont="1"/>
    <xf numFmtId="20" fontId="42" fillId="0" borderId="0" xfId="0" applyNumberFormat="1" applyFont="1" applyAlignment="1"/>
    <xf numFmtId="0" fontId="31" fillId="0" borderId="0" xfId="0" applyFont="1" applyAlignment="1"/>
    <xf numFmtId="0" fontId="8" fillId="0" borderId="0" xfId="11" applyFont="1" applyFill="1"/>
    <xf numFmtId="0" fontId="8" fillId="0" borderId="0" xfId="14" applyFont="1" applyFill="1" applyAlignment="1"/>
    <xf numFmtId="0" fontId="8" fillId="0" borderId="0" xfId="13" applyFont="1" applyFill="1"/>
    <xf numFmtId="176" fontId="8" fillId="0" borderId="0" xfId="13" applyNumberFormat="1" applyFont="1" applyFill="1"/>
    <xf numFmtId="0" fontId="8" fillId="0" borderId="0" xfId="14" applyFont="1" applyFill="1" applyAlignment="1">
      <alignment wrapText="1"/>
    </xf>
    <xf numFmtId="0" fontId="8" fillId="0" borderId="0" xfId="14" applyFont="1" applyFill="1" applyAlignment="1">
      <alignment horizontal="left" wrapText="1"/>
    </xf>
    <xf numFmtId="14" fontId="11" fillId="0" borderId="0" xfId="16" applyNumberFormat="1" applyFont="1" applyFill="1" applyAlignment="1">
      <alignment horizontal="left"/>
    </xf>
    <xf numFmtId="0" fontId="43" fillId="0" borderId="0" xfId="5" applyFont="1" applyAlignment="1">
      <alignment horizontal="left" vertical="center"/>
    </xf>
    <xf numFmtId="49" fontId="8" fillId="2" borderId="1" xfId="17" applyNumberFormat="1" applyFont="1" applyFill="1" applyBorder="1" applyAlignment="1">
      <alignment horizontal="center" vertical="center" wrapText="1"/>
    </xf>
    <xf numFmtId="0" fontId="8" fillId="6" borderId="4" xfId="15" applyFont="1" applyFill="1" applyBorder="1" applyAlignment="1">
      <alignment horizontal="center" vertical="center" wrapText="1"/>
    </xf>
    <xf numFmtId="0" fontId="10" fillId="6" borderId="1" xfId="2" applyFont="1" applyFill="1" applyBorder="1" applyAlignment="1">
      <alignment horizontal="center" vertical="center" wrapText="1"/>
    </xf>
    <xf numFmtId="0" fontId="8" fillId="6" borderId="4" xfId="2" applyFont="1" applyFill="1" applyBorder="1" applyAlignment="1">
      <alignment horizontal="center" vertical="center" wrapText="1"/>
    </xf>
    <xf numFmtId="176" fontId="31" fillId="0" borderId="1" xfId="0" applyNumberFormat="1" applyFont="1" applyFill="1" applyBorder="1" applyAlignment="1">
      <alignment horizontal="center" vertical="center"/>
    </xf>
    <xf numFmtId="0" fontId="31" fillId="6" borderId="1"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13" fillId="0" borderId="0" xfId="0" applyFont="1" applyFill="1" applyAlignment="1">
      <alignment horizontal="center"/>
    </xf>
    <xf numFmtId="0" fontId="8" fillId="0" borderId="0" xfId="0" applyFont="1" applyFill="1" applyAlignment="1">
      <alignment horizontal="center"/>
    </xf>
    <xf numFmtId="49" fontId="15" fillId="0" borderId="1" xfId="0" applyNumberFormat="1" applyFont="1" applyBorder="1" applyAlignment="1">
      <alignment horizontal="center" vertical="center" wrapText="1"/>
    </xf>
    <xf numFmtId="0" fontId="10" fillId="0" borderId="1" xfId="0" applyNumberFormat="1" applyFont="1" applyBorder="1" applyAlignment="1">
      <alignment horizontal="center" vertical="center" wrapText="1"/>
    </xf>
    <xf numFmtId="0" fontId="8" fillId="0" borderId="1" xfId="0" applyNumberFormat="1" applyFont="1" applyBorder="1" applyAlignment="1">
      <alignment horizontal="center" vertical="center" wrapText="1"/>
    </xf>
    <xf numFmtId="0" fontId="2" fillId="0" borderId="0" xfId="0" applyFont="1" applyFill="1" applyBorder="1" applyAlignment="1">
      <alignment horizontal="left" wrapText="1"/>
    </xf>
    <xf numFmtId="49" fontId="8" fillId="0" borderId="4"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0" fontId="8" fillId="0" borderId="0" xfId="0" applyFont="1" applyFill="1" applyAlignment="1">
      <alignment horizontal="left"/>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3" xfId="0" applyFont="1" applyFill="1" applyBorder="1" applyAlignment="1">
      <alignment horizontal="center" vertical="center"/>
    </xf>
    <xf numFmtId="0" fontId="11" fillId="0" borderId="0" xfId="1" applyFont="1" applyBorder="1" applyAlignment="1">
      <alignment horizontal="right" vertical="center"/>
    </xf>
    <xf numFmtId="0" fontId="17" fillId="0" borderId="0" xfId="1" applyFont="1" applyFill="1" applyBorder="1" applyAlignment="1">
      <alignment horizontal="center" vertical="center"/>
    </xf>
    <xf numFmtId="0" fontId="21" fillId="0" borderId="0" xfId="0" applyFont="1" applyAlignment="1">
      <alignment horizontal="center" vertical="center"/>
    </xf>
    <xf numFmtId="0" fontId="20" fillId="0" borderId="0" xfId="0" applyFont="1" applyFill="1" applyAlignment="1">
      <alignment horizontal="center"/>
    </xf>
    <xf numFmtId="0" fontId="22" fillId="0" borderId="0" xfId="0" applyFont="1" applyFill="1" applyAlignment="1">
      <alignment horizontal="center"/>
    </xf>
    <xf numFmtId="0" fontId="14" fillId="0" borderId="0" xfId="1" applyFont="1" applyFill="1" applyBorder="1" applyAlignment="1">
      <alignment horizontal="center" vertical="center"/>
    </xf>
    <xf numFmtId="0" fontId="11" fillId="0" borderId="0" xfId="1" applyFont="1" applyFill="1" applyBorder="1" applyAlignment="1">
      <alignment horizontal="center" vertical="center" wrapText="1"/>
    </xf>
    <xf numFmtId="0" fontId="11" fillId="0" borderId="0" xfId="1" applyFont="1" applyBorder="1" applyAlignment="1">
      <alignment horizontal="right"/>
    </xf>
    <xf numFmtId="0" fontId="8" fillId="0" borderId="0" xfId="2" applyFont="1" applyFill="1" applyAlignment="1">
      <alignment horizontal="left"/>
    </xf>
    <xf numFmtId="0" fontId="11" fillId="0" borderId="0" xfId="0" applyFont="1" applyBorder="1" applyAlignment="1">
      <alignment horizontal="center" vertical="center"/>
    </xf>
    <xf numFmtId="0" fontId="20" fillId="0" borderId="0" xfId="0" applyFont="1" applyFill="1" applyBorder="1" applyAlignment="1">
      <alignment horizontal="center" vertical="center" wrapText="1"/>
    </xf>
    <xf numFmtId="0" fontId="8" fillId="0" borderId="1" xfId="15" applyFont="1" applyFill="1" applyBorder="1" applyAlignment="1">
      <alignment horizontal="center" vertical="center" wrapText="1"/>
    </xf>
    <xf numFmtId="0" fontId="8" fillId="0" borderId="1" xfId="15" applyFont="1" applyFill="1" applyBorder="1" applyAlignment="1"/>
    <xf numFmtId="0" fontId="26" fillId="0" borderId="0" xfId="15" applyFont="1" applyFill="1" applyBorder="1" applyAlignment="1">
      <alignment horizontal="center" vertical="center" wrapText="1"/>
    </xf>
    <xf numFmtId="0" fontId="12" fillId="0" borderId="0" xfId="6" applyFont="1" applyFill="1" applyAlignment="1">
      <alignment horizontal="center" vertical="center"/>
    </xf>
    <xf numFmtId="0" fontId="8" fillId="0" borderId="0" xfId="2" applyFont="1" applyBorder="1" applyAlignment="1">
      <alignment horizontal="center" vertical="center" wrapText="1"/>
    </xf>
    <xf numFmtId="0" fontId="8" fillId="0" borderId="7" xfId="15" applyFont="1" applyFill="1" applyBorder="1" applyAlignment="1">
      <alignment horizontal="center" vertical="center" wrapText="1"/>
    </xf>
    <xf numFmtId="0" fontId="8" fillId="0" borderId="5" xfId="15" applyFont="1" applyFill="1" applyBorder="1" applyAlignment="1">
      <alignment horizontal="center" vertical="center" wrapText="1"/>
    </xf>
    <xf numFmtId="0" fontId="12" fillId="0" borderId="0" xfId="0" applyFont="1" applyFill="1" applyBorder="1" applyAlignment="1">
      <alignment horizontal="center" vertical="center" wrapText="1"/>
    </xf>
    <xf numFmtId="0" fontId="8" fillId="0" borderId="0" xfId="0" applyFont="1" applyBorder="1" applyAlignment="1">
      <alignment horizontal="center" vertical="center"/>
    </xf>
    <xf numFmtId="0" fontId="10" fillId="0" borderId="0" xfId="0" applyFont="1" applyFill="1" applyBorder="1" applyAlignment="1">
      <alignment horizontal="center" vertical="center" wrapText="1"/>
    </xf>
    <xf numFmtId="0" fontId="26" fillId="0" borderId="0" xfId="15" applyFont="1" applyFill="1" applyBorder="1" applyAlignment="1">
      <alignment horizontal="left" vertical="center" wrapText="1"/>
    </xf>
    <xf numFmtId="0" fontId="20" fillId="0" borderId="0" xfId="2" applyFont="1" applyFill="1" applyBorder="1" applyAlignment="1">
      <alignment horizontal="center" vertical="center" wrapText="1"/>
    </xf>
    <xf numFmtId="0" fontId="8" fillId="2" borderId="1" xfId="15" applyFont="1" applyFill="1" applyBorder="1" applyAlignment="1">
      <alignment horizontal="center" vertical="center" wrapText="1"/>
    </xf>
    <xf numFmtId="0" fontId="8" fillId="2" borderId="7" xfId="15" applyFont="1" applyFill="1" applyBorder="1" applyAlignment="1">
      <alignment horizontal="center" vertical="center" wrapText="1"/>
    </xf>
    <xf numFmtId="0" fontId="31" fillId="0" borderId="5" xfId="0" applyFont="1" applyBorder="1" applyAlignment="1">
      <alignment horizontal="center" vertical="center" wrapText="1"/>
    </xf>
    <xf numFmtId="0" fontId="8" fillId="2" borderId="1" xfId="15" applyFont="1" applyFill="1" applyBorder="1" applyAlignment="1"/>
    <xf numFmtId="0" fontId="8" fillId="0" borderId="0" xfId="0" applyFont="1" applyFill="1" applyBorder="1" applyAlignment="1">
      <alignment horizontal="center" vertical="center"/>
    </xf>
    <xf numFmtId="0" fontId="8" fillId="0" borderId="0" xfId="16" applyFont="1" applyFill="1" applyBorder="1" applyAlignment="1">
      <alignment horizontal="center" vertical="center"/>
    </xf>
    <xf numFmtId="0" fontId="10" fillId="0" borderId="0" xfId="0" applyFont="1" applyFill="1" applyAlignment="1">
      <alignment horizontal="center" vertical="center"/>
    </xf>
    <xf numFmtId="0" fontId="8" fillId="0" borderId="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 xfId="0" applyFont="1" applyBorder="1" applyAlignment="1">
      <alignment horizontal="center" vertical="center"/>
    </xf>
  </cellXfs>
  <cellStyles count="18">
    <cellStyle name="Обычный" xfId="0" builtinId="0"/>
    <cellStyle name="Обычный 2" xfId="1"/>
    <cellStyle name="Обычный 2 2" xfId="2"/>
    <cellStyle name="Обычный 2 2 2" xfId="3"/>
    <cellStyle name="Обычный 2 2 2 2" xfId="4"/>
    <cellStyle name="Обычный 2 3" xfId="5"/>
    <cellStyle name="Обычный 21" xfId="6"/>
    <cellStyle name="Обычный 21 2" xfId="7"/>
    <cellStyle name="Обычный 21 2 2" xfId="8"/>
    <cellStyle name="Обычный 21 3" xfId="9"/>
    <cellStyle name="Обычный 21 4" xfId="10"/>
    <cellStyle name="Обычный 3 2 3" xfId="11"/>
    <cellStyle name="Обычный 4" xfId="12"/>
    <cellStyle name="Обычный_Аэропорты" xfId="13"/>
    <cellStyle name="Обычный_Москва" xfId="14"/>
    <cellStyle name="Обычный_расписания_с_АСЦ_по_форме_для_ПР_(1)" xfId="15"/>
    <cellStyle name="Обычный_расписания_с_АСЦ_по_форме_для_ПР_(1) 2" xfId="16"/>
    <cellStyle name="Обычный_расписания_с_АСЦ_по_форме_для_ПР_(1)_Новые маршруты ЕМС кольца 1" xfId="1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0</xdr:colOff>
      <xdr:row>60</xdr:row>
      <xdr:rowOff>38100</xdr:rowOff>
    </xdr:to>
    <xdr:pic>
      <xdr:nvPicPr>
        <xdr:cNvPr id="271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192000" cy="956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20</xdr:col>
      <xdr:colOff>0</xdr:colOff>
      <xdr:row>60</xdr:row>
      <xdr:rowOff>38100</xdr:rowOff>
    </xdr:to>
    <xdr:pic>
      <xdr:nvPicPr>
        <xdr:cNvPr id="2714"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2192000" cy="956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42"/>
  <sheetViews>
    <sheetView zoomScale="75" zoomScaleNormal="75" workbookViewId="0">
      <selection activeCell="F36" sqref="F36"/>
    </sheetView>
  </sheetViews>
  <sheetFormatPr defaultColWidth="9.1796875" defaultRowHeight="12.5" x14ac:dyDescent="0.25"/>
  <cols>
    <col min="1" max="4" width="15" style="22" customWidth="1"/>
    <col min="5" max="5" width="11.81640625" style="22" customWidth="1"/>
    <col min="6" max="6" width="13.7265625" style="22" customWidth="1"/>
    <col min="7" max="7" width="40.54296875" style="22" customWidth="1"/>
    <col min="8" max="11" width="15.1796875" style="22" customWidth="1"/>
    <col min="12" max="16384" width="9.1796875" style="22"/>
  </cols>
  <sheetData>
    <row r="1" spans="1:16" s="7" customFormat="1" ht="15.75" customHeight="1" x14ac:dyDescent="0.3">
      <c r="A1" s="389" t="s">
        <v>12</v>
      </c>
      <c r="B1" s="389"/>
      <c r="C1" s="389"/>
      <c r="D1" s="389"/>
      <c r="E1" s="45"/>
      <c r="F1" s="45"/>
      <c r="G1" s="18"/>
      <c r="H1" s="389" t="s">
        <v>13</v>
      </c>
      <c r="I1" s="389"/>
      <c r="J1" s="389"/>
      <c r="K1" s="389"/>
    </row>
    <row r="2" spans="1:16" s="21" customFormat="1" ht="71.5" customHeight="1" x14ac:dyDescent="0.25">
      <c r="A2" s="390" t="s">
        <v>28</v>
      </c>
      <c r="B2" s="390"/>
      <c r="C2" s="390"/>
      <c r="D2" s="390"/>
      <c r="E2" s="44"/>
      <c r="F2" s="44"/>
      <c r="G2" s="27"/>
      <c r="H2" s="390" t="s">
        <v>29</v>
      </c>
      <c r="I2" s="390"/>
      <c r="J2" s="390"/>
      <c r="K2" s="390"/>
    </row>
    <row r="3" spans="1:16" s="21" customFormat="1" ht="15" customHeight="1" x14ac:dyDescent="0.4">
      <c r="A3" s="384" t="s">
        <v>26</v>
      </c>
      <c r="B3" s="384"/>
      <c r="C3" s="384"/>
      <c r="D3" s="384"/>
      <c r="E3" s="46"/>
      <c r="F3" s="46"/>
      <c r="G3" s="28"/>
      <c r="H3" s="391" t="s">
        <v>22</v>
      </c>
      <c r="I3" s="391"/>
      <c r="J3" s="391"/>
      <c r="K3" s="391"/>
    </row>
    <row r="4" spans="1:16" s="21" customFormat="1" ht="18" x14ac:dyDescent="0.35">
      <c r="A4" s="39"/>
      <c r="B4" s="384" t="s">
        <v>36</v>
      </c>
      <c r="C4" s="384"/>
      <c r="D4" s="384"/>
      <c r="E4" s="46"/>
      <c r="F4" s="46"/>
      <c r="G4" s="28"/>
      <c r="H4" s="40"/>
      <c r="I4" s="40"/>
      <c r="J4" s="384" t="s">
        <v>35</v>
      </c>
      <c r="K4" s="384"/>
    </row>
    <row r="5" spans="1:16" ht="10.5" customHeight="1" x14ac:dyDescent="0.35">
      <c r="A5" s="385"/>
      <c r="B5" s="385"/>
      <c r="C5" s="385"/>
      <c r="D5" s="29"/>
      <c r="E5" s="29"/>
      <c r="F5" s="29"/>
      <c r="G5" s="29"/>
      <c r="H5" s="29"/>
      <c r="I5" s="30"/>
      <c r="J5" s="30"/>
      <c r="K5" s="29"/>
    </row>
    <row r="6" spans="1:16" ht="21.25" customHeight="1" x14ac:dyDescent="0.3">
      <c r="B6" s="1"/>
      <c r="C6" s="386" t="s">
        <v>14</v>
      </c>
      <c r="D6" s="386"/>
      <c r="E6" s="386"/>
      <c r="F6" s="386"/>
      <c r="G6" s="386"/>
      <c r="H6" s="386"/>
      <c r="I6" s="386"/>
      <c r="J6" s="1"/>
      <c r="K6" s="1"/>
    </row>
    <row r="7" spans="1:16" ht="18.75" customHeight="1" x14ac:dyDescent="0.4">
      <c r="A7" s="387" t="s">
        <v>31</v>
      </c>
      <c r="B7" s="387"/>
      <c r="C7" s="387"/>
      <c r="D7" s="387"/>
      <c r="E7" s="387"/>
      <c r="F7" s="387"/>
      <c r="G7" s="387"/>
      <c r="H7" s="387"/>
      <c r="I7" s="387"/>
      <c r="J7" s="387"/>
      <c r="K7" s="387"/>
    </row>
    <row r="8" spans="1:16" ht="9.75" customHeight="1" x14ac:dyDescent="0.35">
      <c r="A8" s="20"/>
      <c r="B8" s="20"/>
      <c r="C8" s="20"/>
      <c r="D8" s="20"/>
      <c r="E8" s="20"/>
      <c r="F8" s="20"/>
      <c r="G8" s="20"/>
      <c r="H8" s="20"/>
      <c r="I8" s="20"/>
      <c r="J8" s="20"/>
      <c r="K8" s="20"/>
    </row>
    <row r="9" spans="1:16" ht="13.75" customHeight="1" x14ac:dyDescent="0.35">
      <c r="B9" s="1"/>
      <c r="C9" s="1"/>
      <c r="D9" s="41" t="s">
        <v>30</v>
      </c>
      <c r="E9" s="47" t="s">
        <v>37</v>
      </c>
      <c r="F9" s="33"/>
      <c r="G9" s="33"/>
      <c r="H9" s="33"/>
      <c r="I9" s="42"/>
      <c r="J9" s="1"/>
      <c r="K9" s="1"/>
    </row>
    <row r="10" spans="1:16" ht="15.5" x14ac:dyDescent="0.35">
      <c r="B10" s="1"/>
      <c r="C10" s="1"/>
      <c r="D10" s="374" t="s">
        <v>27</v>
      </c>
      <c r="E10" s="374"/>
      <c r="F10" s="374"/>
      <c r="G10" s="374"/>
      <c r="H10" s="388"/>
      <c r="I10" s="388"/>
      <c r="J10" s="3"/>
      <c r="K10" s="1"/>
    </row>
    <row r="11" spans="1:16" s="23" customFormat="1" ht="15.5" x14ac:dyDescent="0.35">
      <c r="B11" s="2"/>
      <c r="C11" s="2"/>
      <c r="D11" s="374" t="s">
        <v>0</v>
      </c>
      <c r="E11" s="374"/>
      <c r="F11" s="374"/>
      <c r="G11" s="374"/>
      <c r="H11" s="33"/>
      <c r="I11" s="33"/>
      <c r="J11" s="3"/>
      <c r="K11" s="3"/>
    </row>
    <row r="12" spans="1:16" s="23" customFormat="1" ht="15.5" x14ac:dyDescent="0.35">
      <c r="B12" s="2"/>
      <c r="C12" s="2"/>
      <c r="D12" s="374" t="s">
        <v>38</v>
      </c>
      <c r="E12" s="374"/>
      <c r="F12" s="374"/>
      <c r="G12" s="374"/>
      <c r="H12" s="374"/>
      <c r="I12" s="374"/>
      <c r="J12" s="3"/>
      <c r="K12" s="3"/>
    </row>
    <row r="13" spans="1:16" s="23" customFormat="1" ht="15.5" x14ac:dyDescent="0.35">
      <c r="B13" s="2"/>
      <c r="C13" s="2"/>
      <c r="D13" s="17" t="s">
        <v>1</v>
      </c>
      <c r="E13" s="17"/>
      <c r="F13" s="17"/>
      <c r="G13" s="17"/>
      <c r="H13" s="43">
        <f>SUM(E19:E34)</f>
        <v>4264</v>
      </c>
      <c r="I13" s="17" t="s">
        <v>2</v>
      </c>
      <c r="J13" s="24"/>
      <c r="K13" s="24"/>
      <c r="L13" s="25"/>
      <c r="M13" s="25"/>
      <c r="N13" s="25"/>
      <c r="O13" s="25"/>
      <c r="P13" s="25"/>
    </row>
    <row r="14" spans="1:16" s="23" customFormat="1" ht="15.5" x14ac:dyDescent="0.35">
      <c r="B14" s="2"/>
      <c r="C14" s="2"/>
      <c r="D14" s="42" t="s">
        <v>39</v>
      </c>
      <c r="E14" s="17"/>
      <c r="F14" s="17"/>
      <c r="G14" s="17"/>
      <c r="H14" s="43"/>
      <c r="I14" s="17"/>
      <c r="J14" s="24"/>
      <c r="K14" s="24"/>
      <c r="L14" s="25"/>
      <c r="M14" s="25"/>
      <c r="N14" s="25"/>
      <c r="O14" s="25"/>
      <c r="P14" s="25"/>
    </row>
    <row r="15" spans="1:16" ht="13.75" customHeight="1" x14ac:dyDescent="0.35">
      <c r="B15" s="1"/>
      <c r="C15" s="1"/>
      <c r="D15" s="42" t="s">
        <v>15</v>
      </c>
      <c r="E15" s="42"/>
      <c r="F15" s="42"/>
      <c r="G15" s="42" t="s">
        <v>16</v>
      </c>
      <c r="H15" s="42"/>
      <c r="I15" s="42"/>
      <c r="J15" s="1"/>
      <c r="K15" s="1"/>
    </row>
    <row r="16" spans="1:16" ht="14.5" x14ac:dyDescent="0.35">
      <c r="A16" s="31" t="s">
        <v>25</v>
      </c>
      <c r="B16" s="1"/>
      <c r="C16" s="1"/>
      <c r="D16" s="1"/>
      <c r="E16" s="1"/>
      <c r="F16" s="1"/>
      <c r="G16" s="1"/>
      <c r="H16" s="1"/>
      <c r="I16" s="1"/>
      <c r="J16" s="1"/>
      <c r="K16" s="1"/>
    </row>
    <row r="17" spans="1:11" ht="23.25" customHeight="1" x14ac:dyDescent="0.25">
      <c r="A17" s="375" t="s">
        <v>3</v>
      </c>
      <c r="B17" s="376"/>
      <c r="C17" s="376"/>
      <c r="D17" s="377"/>
      <c r="E17" s="378" t="s">
        <v>4</v>
      </c>
      <c r="F17" s="380" t="s">
        <v>5</v>
      </c>
      <c r="G17" s="380"/>
      <c r="H17" s="381" t="s">
        <v>6</v>
      </c>
      <c r="I17" s="382"/>
      <c r="J17" s="382"/>
      <c r="K17" s="383"/>
    </row>
    <row r="18" spans="1:11" ht="37.5" customHeight="1" x14ac:dyDescent="0.25">
      <c r="A18" s="4" t="s">
        <v>7</v>
      </c>
      <c r="B18" s="4" t="s">
        <v>8</v>
      </c>
      <c r="C18" s="4" t="s">
        <v>9</v>
      </c>
      <c r="D18" s="4" t="s">
        <v>10</v>
      </c>
      <c r="E18" s="379"/>
      <c r="F18" s="380"/>
      <c r="G18" s="380"/>
      <c r="H18" s="4" t="s">
        <v>11</v>
      </c>
      <c r="I18" s="4" t="s">
        <v>8</v>
      </c>
      <c r="J18" s="4" t="s">
        <v>9</v>
      </c>
      <c r="K18" s="4" t="s">
        <v>10</v>
      </c>
    </row>
    <row r="19" spans="1:11" ht="52.5" customHeight="1" x14ac:dyDescent="0.25">
      <c r="A19" s="6"/>
      <c r="B19" s="6">
        <v>0.375</v>
      </c>
      <c r="C19" s="6">
        <v>8.3333333333333329E-2</v>
      </c>
      <c r="D19" s="6">
        <f>C19+B19</f>
        <v>0.45833333333333331</v>
      </c>
      <c r="E19" s="5"/>
      <c r="F19" s="369" t="s">
        <v>32</v>
      </c>
      <c r="G19" s="370"/>
      <c r="H19" s="4"/>
      <c r="I19" s="4"/>
      <c r="J19" s="4"/>
      <c r="K19" s="4"/>
    </row>
    <row r="20" spans="1:11" ht="14" x14ac:dyDescent="0.25">
      <c r="A20" s="34">
        <v>0.58333333333333337</v>
      </c>
      <c r="B20" s="6">
        <f>D19+A20</f>
        <v>1.0416666666666667</v>
      </c>
      <c r="C20" s="6">
        <v>8.3333333333333329E-2</v>
      </c>
      <c r="D20" s="6">
        <f t="shared" ref="D20:D26" si="0">B20+C20</f>
        <v>1.125</v>
      </c>
      <c r="E20" s="5"/>
      <c r="F20" s="368" t="s">
        <v>23</v>
      </c>
      <c r="G20" s="368"/>
      <c r="H20" s="4"/>
      <c r="I20" s="4"/>
      <c r="J20" s="4"/>
      <c r="K20" s="4"/>
    </row>
    <row r="21" spans="1:11" ht="15" customHeight="1" x14ac:dyDescent="0.25">
      <c r="A21" s="34">
        <v>0.29166666666666669</v>
      </c>
      <c r="B21" s="6">
        <f>A21+D20</f>
        <v>1.4166666666666667</v>
      </c>
      <c r="C21" s="6">
        <v>8.3333333333333329E-2</v>
      </c>
      <c r="D21" s="6">
        <f t="shared" si="0"/>
        <v>1.5</v>
      </c>
      <c r="E21" s="5"/>
      <c r="F21" s="368" t="s">
        <v>23</v>
      </c>
      <c r="G21" s="368"/>
      <c r="H21" s="4"/>
      <c r="I21" s="4"/>
      <c r="J21" s="4"/>
      <c r="K21" s="4"/>
    </row>
    <row r="22" spans="1:11" ht="15" customHeight="1" x14ac:dyDescent="0.25">
      <c r="A22" s="34">
        <v>0.625</v>
      </c>
      <c r="B22" s="6">
        <f>D21+A22</f>
        <v>2.125</v>
      </c>
      <c r="C22" s="6">
        <v>8.3333333333333329E-2</v>
      </c>
      <c r="D22" s="6">
        <f t="shared" si="0"/>
        <v>2.2083333333333335</v>
      </c>
      <c r="E22" s="5"/>
      <c r="F22" s="368" t="s">
        <v>23</v>
      </c>
      <c r="G22" s="368"/>
      <c r="H22" s="4"/>
      <c r="I22" s="4"/>
      <c r="J22" s="4"/>
      <c r="K22" s="4"/>
    </row>
    <row r="23" spans="1:11" ht="47.25" customHeight="1" x14ac:dyDescent="0.25">
      <c r="A23" s="34">
        <v>0.33333333333333331</v>
      </c>
      <c r="B23" s="16">
        <f>D22+A23</f>
        <v>2.541666666666667</v>
      </c>
      <c r="C23" s="16">
        <v>8.3333333333333329E-2</v>
      </c>
      <c r="D23" s="16">
        <f t="shared" si="0"/>
        <v>2.6250000000000004</v>
      </c>
      <c r="E23" s="35">
        <v>1806</v>
      </c>
      <c r="F23" s="372" t="s">
        <v>40</v>
      </c>
      <c r="G23" s="373"/>
      <c r="H23" s="4"/>
      <c r="I23" s="4"/>
      <c r="J23" s="4"/>
      <c r="K23" s="4"/>
    </row>
    <row r="24" spans="1:11" ht="15" customHeight="1" x14ac:dyDescent="0.25">
      <c r="A24" s="34"/>
      <c r="B24" s="16">
        <f>D23</f>
        <v>2.6250000000000004</v>
      </c>
      <c r="C24" s="16">
        <v>8.3333333333333329E-2</v>
      </c>
      <c r="D24" s="16">
        <f t="shared" si="0"/>
        <v>2.7083333333333339</v>
      </c>
      <c r="E24" s="35"/>
      <c r="F24" s="368" t="s">
        <v>23</v>
      </c>
      <c r="G24" s="368"/>
      <c r="H24" s="4"/>
      <c r="I24" s="4"/>
      <c r="J24" s="4"/>
      <c r="K24" s="4"/>
    </row>
    <row r="25" spans="1:11" ht="39.75" customHeight="1" x14ac:dyDescent="0.25">
      <c r="A25" s="34"/>
      <c r="B25" s="16">
        <f>D24</f>
        <v>2.7083333333333339</v>
      </c>
      <c r="C25" s="16">
        <v>8.3333333333333329E-2</v>
      </c>
      <c r="D25" s="16">
        <f t="shared" si="0"/>
        <v>2.7916666666666674</v>
      </c>
      <c r="E25" s="35"/>
      <c r="F25" s="372" t="s">
        <v>41</v>
      </c>
      <c r="G25" s="373"/>
      <c r="H25" s="38"/>
      <c r="I25" s="38"/>
      <c r="J25" s="38"/>
      <c r="K25" s="38"/>
    </row>
    <row r="26" spans="1:11" ht="36" customHeight="1" x14ac:dyDescent="0.25">
      <c r="A26" s="34">
        <v>0.29166666666666669</v>
      </c>
      <c r="B26" s="16">
        <f>D25+A26</f>
        <v>3.0833333333333339</v>
      </c>
      <c r="C26" s="16">
        <v>8.3333333333333329E-2</v>
      </c>
      <c r="D26" s="16">
        <f t="shared" si="0"/>
        <v>3.1666666666666674</v>
      </c>
      <c r="E26" s="35">
        <v>326</v>
      </c>
      <c r="F26" s="369" t="s">
        <v>33</v>
      </c>
      <c r="G26" s="370"/>
      <c r="H26" s="38"/>
      <c r="I26" s="16">
        <f>D26</f>
        <v>3.1666666666666674</v>
      </c>
      <c r="J26" s="16">
        <v>8.3333333333333329E-2</v>
      </c>
      <c r="K26" s="16">
        <f t="shared" ref="K26:K34" si="1">I26+J26</f>
        <v>3.2500000000000009</v>
      </c>
    </row>
    <row r="27" spans="1:11" ht="16.5" customHeight="1" x14ac:dyDescent="0.25">
      <c r="A27" s="36"/>
      <c r="B27" s="16"/>
      <c r="C27" s="16"/>
      <c r="D27" s="16"/>
      <c r="E27" s="35"/>
      <c r="F27" s="368" t="s">
        <v>23</v>
      </c>
      <c r="G27" s="368"/>
      <c r="H27" s="38"/>
      <c r="I27" s="16">
        <f>K26</f>
        <v>3.2500000000000009</v>
      </c>
      <c r="J27" s="16">
        <v>0.16666666666666666</v>
      </c>
      <c r="K27" s="16">
        <f t="shared" si="1"/>
        <v>3.4166666666666674</v>
      </c>
    </row>
    <row r="28" spans="1:11" ht="47.25" customHeight="1" x14ac:dyDescent="0.25">
      <c r="A28" s="36"/>
      <c r="B28" s="16"/>
      <c r="C28" s="16"/>
      <c r="D28" s="16"/>
      <c r="E28" s="35">
        <v>326</v>
      </c>
      <c r="F28" s="372" t="s">
        <v>42</v>
      </c>
      <c r="G28" s="373"/>
      <c r="H28" s="34">
        <v>0.29166666666666669</v>
      </c>
      <c r="I28" s="16">
        <f>K27+H28</f>
        <v>3.7083333333333339</v>
      </c>
      <c r="J28" s="16">
        <v>8.3333333333333329E-2</v>
      </c>
      <c r="K28" s="16">
        <f>I28+J28</f>
        <v>3.7916666666666674</v>
      </c>
    </row>
    <row r="29" spans="1:11" ht="16.5" customHeight="1" x14ac:dyDescent="0.25">
      <c r="A29" s="37"/>
      <c r="B29" s="37"/>
      <c r="C29" s="37"/>
      <c r="D29" s="37"/>
      <c r="E29" s="35"/>
      <c r="F29" s="368" t="s">
        <v>23</v>
      </c>
      <c r="G29" s="368"/>
      <c r="H29" s="34"/>
      <c r="I29" s="16">
        <f>K28</f>
        <v>3.7916666666666674</v>
      </c>
      <c r="J29" s="16">
        <v>0.20833333333333334</v>
      </c>
      <c r="K29" s="16">
        <f t="shared" si="1"/>
        <v>4.0000000000000009</v>
      </c>
    </row>
    <row r="30" spans="1:11" ht="42" customHeight="1" x14ac:dyDescent="0.25">
      <c r="A30" s="37"/>
      <c r="B30" s="37"/>
      <c r="C30" s="37"/>
      <c r="D30" s="37"/>
      <c r="E30" s="35"/>
      <c r="F30" s="372" t="s">
        <v>43</v>
      </c>
      <c r="G30" s="373"/>
      <c r="H30" s="34"/>
      <c r="I30" s="16">
        <f>K29</f>
        <v>4.0000000000000009</v>
      </c>
      <c r="J30" s="16">
        <v>8.3333333333333329E-2</v>
      </c>
      <c r="K30" s="16">
        <f t="shared" si="1"/>
        <v>4.0833333333333339</v>
      </c>
    </row>
    <row r="31" spans="1:11" ht="15" customHeight="1" x14ac:dyDescent="0.25">
      <c r="A31" s="37"/>
      <c r="B31" s="37"/>
      <c r="C31" s="37"/>
      <c r="D31" s="37"/>
      <c r="E31" s="35"/>
      <c r="F31" s="368" t="s">
        <v>23</v>
      </c>
      <c r="G31" s="368"/>
      <c r="H31" s="34">
        <v>0.45833333333333331</v>
      </c>
      <c r="I31" s="16">
        <f>K30+H31</f>
        <v>4.541666666666667</v>
      </c>
      <c r="J31" s="16">
        <v>8.3333333333333329E-2</v>
      </c>
      <c r="K31" s="16">
        <f t="shared" si="1"/>
        <v>4.625</v>
      </c>
    </row>
    <row r="32" spans="1:11" ht="15" customHeight="1" x14ac:dyDescent="0.25">
      <c r="A32" s="37"/>
      <c r="B32" s="37"/>
      <c r="C32" s="37"/>
      <c r="D32" s="37"/>
      <c r="E32" s="35"/>
      <c r="F32" s="368" t="s">
        <v>23</v>
      </c>
      <c r="G32" s="368"/>
      <c r="H32" s="34">
        <v>0.29166666666666669</v>
      </c>
      <c r="I32" s="16">
        <f>K31+H32</f>
        <v>4.916666666666667</v>
      </c>
      <c r="J32" s="16">
        <v>8.3333333333333329E-2</v>
      </c>
      <c r="K32" s="16">
        <f t="shared" si="1"/>
        <v>5</v>
      </c>
    </row>
    <row r="33" spans="1:15" ht="15" customHeight="1" x14ac:dyDescent="0.25">
      <c r="A33" s="37"/>
      <c r="B33" s="37"/>
      <c r="C33" s="37"/>
      <c r="D33" s="37"/>
      <c r="E33" s="35"/>
      <c r="F33" s="368" t="s">
        <v>23</v>
      </c>
      <c r="G33" s="368"/>
      <c r="H33" s="34">
        <v>0.625</v>
      </c>
      <c r="I33" s="16">
        <f>K32+H33</f>
        <v>5.625</v>
      </c>
      <c r="J33" s="16">
        <v>8.3333333333333329E-2</v>
      </c>
      <c r="K33" s="16">
        <f t="shared" si="1"/>
        <v>5.708333333333333</v>
      </c>
    </row>
    <row r="34" spans="1:15" ht="52.5" customHeight="1" x14ac:dyDescent="0.25">
      <c r="A34" s="37"/>
      <c r="B34" s="37"/>
      <c r="C34" s="37"/>
      <c r="D34" s="37"/>
      <c r="E34" s="35">
        <v>1806</v>
      </c>
      <c r="F34" s="369" t="s">
        <v>34</v>
      </c>
      <c r="G34" s="370"/>
      <c r="H34" s="34">
        <v>0.20833333333333334</v>
      </c>
      <c r="I34" s="6">
        <f>K33+H34</f>
        <v>5.9166666666666661</v>
      </c>
      <c r="J34" s="6">
        <v>8.3333333333333329E-2</v>
      </c>
      <c r="K34" s="6">
        <f t="shared" si="1"/>
        <v>5.9999999999999991</v>
      </c>
    </row>
    <row r="35" spans="1:15" s="1" customFormat="1" ht="18" customHeight="1" x14ac:dyDescent="0.3">
      <c r="A35" s="371" t="s">
        <v>24</v>
      </c>
      <c r="B35" s="371"/>
      <c r="C35" s="32">
        <f>SUM(A20:A34,C19:C34,H20:H34,J20:J34)</f>
        <v>5.6249999999999982</v>
      </c>
      <c r="D35" s="19" t="s">
        <v>17</v>
      </c>
      <c r="E35" s="9"/>
      <c r="F35" s="10"/>
      <c r="G35" s="9"/>
      <c r="H35" s="11"/>
      <c r="I35" s="9"/>
      <c r="J35" s="11"/>
    </row>
    <row r="36" spans="1:15" s="1" customFormat="1" ht="12.25" customHeight="1" x14ac:dyDescent="0.3">
      <c r="A36" s="365" t="s">
        <v>18</v>
      </c>
      <c r="B36" s="365"/>
      <c r="C36" s="8">
        <f>C19+C23+C25+C26+J26+J28+J30+J34</f>
        <v>0.66666666666666663</v>
      </c>
      <c r="D36" s="19" t="s">
        <v>17</v>
      </c>
      <c r="E36" s="9"/>
      <c r="F36" s="9"/>
      <c r="G36" s="12"/>
      <c r="H36" s="13"/>
      <c r="I36" s="9"/>
      <c r="J36" s="9"/>
    </row>
    <row r="37" spans="1:15" s="1" customFormat="1" ht="12.25" customHeight="1" x14ac:dyDescent="0.3">
      <c r="A37" s="365" t="s">
        <v>19</v>
      </c>
      <c r="B37" s="365"/>
      <c r="C37" s="8">
        <f>SUM(A19:A26,H28:H34)</f>
        <v>4</v>
      </c>
      <c r="D37" s="19" t="s">
        <v>17</v>
      </c>
      <c r="E37" s="26"/>
      <c r="F37" s="9"/>
      <c r="G37" s="9"/>
      <c r="H37" s="9"/>
      <c r="I37" s="9"/>
      <c r="J37" s="9"/>
    </row>
    <row r="38" spans="1:15" s="1" customFormat="1" ht="12.25" customHeight="1" x14ac:dyDescent="0.3">
      <c r="A38" s="365" t="s">
        <v>20</v>
      </c>
      <c r="B38" s="365"/>
      <c r="C38" s="8">
        <f>C36+C37</f>
        <v>4.666666666666667</v>
      </c>
      <c r="D38" s="19" t="s">
        <v>17</v>
      </c>
      <c r="E38" s="9"/>
      <c r="F38" s="9"/>
      <c r="G38" s="9"/>
      <c r="H38" s="9"/>
      <c r="I38" s="9"/>
      <c r="J38" s="9"/>
    </row>
    <row r="39" spans="1:15" s="1" customFormat="1" ht="15.75" customHeight="1" x14ac:dyDescent="0.3">
      <c r="A39" s="365" t="s">
        <v>21</v>
      </c>
      <c r="B39" s="365"/>
      <c r="C39" s="8">
        <f>C20+C21+C22+C24+J27+J29+J31+J32+J33</f>
        <v>0.95833333333333348</v>
      </c>
      <c r="D39" s="19" t="s">
        <v>17</v>
      </c>
      <c r="E39" s="15"/>
      <c r="F39" s="15"/>
      <c r="G39" s="15"/>
      <c r="H39" s="15"/>
      <c r="I39" s="15"/>
      <c r="J39" s="15"/>
      <c r="K39" s="15"/>
      <c r="L39" s="15"/>
      <c r="M39" s="15"/>
      <c r="N39" s="15"/>
      <c r="O39" s="15"/>
    </row>
    <row r="40" spans="1:15" s="14" customFormat="1" ht="21.25" customHeight="1" x14ac:dyDescent="0.35">
      <c r="A40" s="366"/>
      <c r="B40" s="366"/>
      <c r="C40" s="366"/>
      <c r="D40" s="366"/>
      <c r="E40" s="366"/>
      <c r="F40" s="366"/>
      <c r="G40" s="366"/>
      <c r="H40" s="366"/>
      <c r="I40" s="366"/>
      <c r="J40" s="366"/>
      <c r="K40" s="366"/>
    </row>
    <row r="41" spans="1:15" ht="18.75" customHeight="1" x14ac:dyDescent="0.35">
      <c r="A41" s="367"/>
      <c r="B41" s="367"/>
      <c r="C41" s="367"/>
      <c r="D41" s="367"/>
      <c r="E41" s="367"/>
      <c r="F41" s="367"/>
      <c r="G41" s="367"/>
      <c r="H41" s="367"/>
      <c r="I41" s="367"/>
      <c r="J41" s="367"/>
      <c r="K41" s="367"/>
    </row>
    <row r="42" spans="1:15" ht="15.5" x14ac:dyDescent="0.35">
      <c r="C42" s="367"/>
      <c r="D42" s="367"/>
      <c r="E42" s="367"/>
      <c r="F42" s="367"/>
      <c r="G42" s="367"/>
      <c r="H42" s="367"/>
      <c r="I42" s="367"/>
      <c r="J42" s="17"/>
      <c r="K42" s="17"/>
      <c r="L42" s="17"/>
      <c r="M42" s="17"/>
    </row>
  </sheetData>
  <mergeCells count="43">
    <mergeCell ref="A1:D1"/>
    <mergeCell ref="H1:K1"/>
    <mergeCell ref="A2:D2"/>
    <mergeCell ref="H2:K2"/>
    <mergeCell ref="A3:D3"/>
    <mergeCell ref="H3:K3"/>
    <mergeCell ref="B4:D4"/>
    <mergeCell ref="J4:K4"/>
    <mergeCell ref="A5:C5"/>
    <mergeCell ref="C6:I6"/>
    <mergeCell ref="A7:K7"/>
    <mergeCell ref="D10:G10"/>
    <mergeCell ref="H10:I10"/>
    <mergeCell ref="D11:G11"/>
    <mergeCell ref="D12:I12"/>
    <mergeCell ref="A17:D17"/>
    <mergeCell ref="E17:E18"/>
    <mergeCell ref="F17:G18"/>
    <mergeCell ref="H17:K17"/>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A35:B35"/>
    <mergeCell ref="A36:B36"/>
    <mergeCell ref="A37:B37"/>
    <mergeCell ref="A38:B38"/>
    <mergeCell ref="A39:B39"/>
    <mergeCell ref="A40:K40"/>
    <mergeCell ref="A41:K41"/>
    <mergeCell ref="C42:I42"/>
  </mergeCells>
  <pageMargins left="1.0900000000000001" right="0.70866141732283472" top="0.17" bottom="0.19685039370078741" header="0.15748031496062992" footer="0.19685039370078741"/>
  <pageSetup paperSize="9" scale="6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37"/>
  <sheetViews>
    <sheetView view="pageBreakPreview" zoomScale="70" zoomScaleNormal="80" zoomScaleSheetLayoutView="70" workbookViewId="0">
      <selection activeCell="A7" sqref="A7:I7"/>
    </sheetView>
  </sheetViews>
  <sheetFormatPr defaultColWidth="9.1796875" defaultRowHeight="15.5" x14ac:dyDescent="0.35"/>
  <cols>
    <col min="1" max="1" width="37.1796875" style="134" customWidth="1"/>
    <col min="2" max="2" width="24.453125" style="134" customWidth="1"/>
    <col min="3" max="3" width="44.54296875" style="134" customWidth="1"/>
    <col min="4" max="4" width="23.453125" style="134" customWidth="1"/>
    <col min="5" max="8" width="15" style="134" customWidth="1"/>
    <col min="9" max="9" width="41.54296875" style="134" customWidth="1"/>
    <col min="10" max="10" width="63" style="134" customWidth="1"/>
    <col min="11" max="16384" width="9.1796875" style="134"/>
  </cols>
  <sheetData>
    <row r="1" spans="1:9" x14ac:dyDescent="0.35">
      <c r="A1" s="160" t="s">
        <v>12</v>
      </c>
      <c r="B1" s="160"/>
      <c r="C1" s="160" t="s">
        <v>12</v>
      </c>
      <c r="D1" s="145"/>
      <c r="E1" s="146"/>
      <c r="F1" s="146"/>
      <c r="G1" s="147"/>
      <c r="H1" s="160"/>
      <c r="I1" s="160" t="s">
        <v>13</v>
      </c>
    </row>
    <row r="2" spans="1:9" ht="46.5" x14ac:dyDescent="0.35">
      <c r="A2" s="56" t="s">
        <v>109</v>
      </c>
      <c r="B2" s="56"/>
      <c r="C2" s="49" t="s">
        <v>129</v>
      </c>
      <c r="D2" s="154"/>
      <c r="E2" s="154"/>
      <c r="F2" s="154"/>
      <c r="G2" s="154"/>
      <c r="H2" s="60"/>
      <c r="I2" s="60" t="s">
        <v>85</v>
      </c>
    </row>
    <row r="3" spans="1:9" x14ac:dyDescent="0.35">
      <c r="A3" s="149" t="s">
        <v>128</v>
      </c>
      <c r="B3" s="149"/>
      <c r="C3" s="48" t="s">
        <v>116</v>
      </c>
      <c r="D3" s="150"/>
      <c r="E3" s="151"/>
      <c r="F3" s="151"/>
      <c r="G3" s="151"/>
      <c r="H3" s="64"/>
      <c r="I3" s="48" t="s">
        <v>124</v>
      </c>
    </row>
    <row r="4" spans="1:9" x14ac:dyDescent="0.35">
      <c r="A4" s="140">
        <v>44925</v>
      </c>
      <c r="B4" s="48"/>
      <c r="C4" s="140">
        <f>A4</f>
        <v>44925</v>
      </c>
      <c r="D4" s="155"/>
      <c r="E4" s="155"/>
      <c r="F4" s="155"/>
      <c r="G4" s="155"/>
      <c r="H4" s="161"/>
      <c r="I4" s="140">
        <f>A4</f>
        <v>44925</v>
      </c>
    </row>
    <row r="5" spans="1:9" x14ac:dyDescent="0.35">
      <c r="A5" s="89"/>
      <c r="B5" s="89"/>
      <c r="C5" s="162"/>
      <c r="D5" s="162"/>
      <c r="E5" s="155"/>
      <c r="F5" s="155"/>
      <c r="G5" s="155"/>
      <c r="H5" s="163"/>
      <c r="I5" s="163"/>
    </row>
    <row r="6" spans="1:9" x14ac:dyDescent="0.35">
      <c r="A6" s="164"/>
      <c r="B6" s="164"/>
      <c r="C6" s="81"/>
      <c r="D6" s="81"/>
      <c r="E6" s="81"/>
      <c r="F6" s="81"/>
      <c r="G6" s="81"/>
      <c r="H6" s="81"/>
      <c r="I6" s="81"/>
    </row>
    <row r="7" spans="1:9" x14ac:dyDescent="0.35">
      <c r="A7" s="403" t="s">
        <v>14</v>
      </c>
      <c r="B7" s="403"/>
      <c r="C7" s="403"/>
      <c r="D7" s="403"/>
      <c r="E7" s="403"/>
      <c r="F7" s="403"/>
      <c r="G7" s="403"/>
      <c r="H7" s="403"/>
      <c r="I7" s="403"/>
    </row>
    <row r="8" spans="1:9" x14ac:dyDescent="0.35">
      <c r="A8" s="404" t="s">
        <v>112</v>
      </c>
      <c r="B8" s="404"/>
      <c r="C8" s="404"/>
      <c r="D8" s="404"/>
      <c r="E8" s="404"/>
      <c r="F8" s="404"/>
      <c r="G8" s="404"/>
      <c r="H8" s="404"/>
      <c r="I8" s="404"/>
    </row>
    <row r="9" spans="1:9" x14ac:dyDescent="0.35">
      <c r="A9" s="82" t="s">
        <v>54</v>
      </c>
      <c r="B9" s="152">
        <v>44931</v>
      </c>
      <c r="C9" s="165"/>
      <c r="D9" s="165"/>
      <c r="E9" s="165"/>
      <c r="F9" s="165"/>
      <c r="G9" s="165"/>
      <c r="H9" s="165"/>
      <c r="I9" s="166"/>
    </row>
    <row r="10" spans="1:9" x14ac:dyDescent="0.35">
      <c r="A10" s="78" t="s">
        <v>51</v>
      </c>
      <c r="B10" s="80" t="s">
        <v>138</v>
      </c>
      <c r="C10" s="80"/>
      <c r="D10" s="77"/>
      <c r="E10" s="77"/>
      <c r="F10" s="77"/>
      <c r="G10" s="79"/>
    </row>
    <row r="11" spans="1:9" x14ac:dyDescent="0.35">
      <c r="A11" s="78" t="s">
        <v>53</v>
      </c>
      <c r="B11" s="168" t="s">
        <v>137</v>
      </c>
      <c r="C11" s="80"/>
      <c r="D11" s="167"/>
      <c r="E11" s="167"/>
      <c r="F11" s="77"/>
      <c r="G11" s="79"/>
    </row>
    <row r="12" spans="1:9" x14ac:dyDescent="0.35">
      <c r="A12" s="82" t="s">
        <v>55</v>
      </c>
      <c r="B12" s="82" t="s">
        <v>79</v>
      </c>
      <c r="C12" s="82"/>
      <c r="D12" s="83"/>
      <c r="E12" s="83"/>
      <c r="F12" s="83"/>
      <c r="G12" s="83"/>
    </row>
    <row r="13" spans="1:9" x14ac:dyDescent="0.35">
      <c r="A13" s="82" t="s">
        <v>56</v>
      </c>
      <c r="B13" s="80" t="s">
        <v>57</v>
      </c>
      <c r="C13" s="80"/>
      <c r="D13" s="79"/>
      <c r="E13" s="79"/>
      <c r="F13" s="79"/>
      <c r="G13" s="79"/>
    </row>
    <row r="14" spans="1:9" x14ac:dyDescent="0.35">
      <c r="A14" s="82" t="s">
        <v>1</v>
      </c>
      <c r="B14" s="80">
        <f>SUM(D21:D30)</f>
        <v>4264</v>
      </c>
      <c r="C14" s="80"/>
      <c r="D14" s="83"/>
      <c r="E14" s="83"/>
      <c r="F14" s="83"/>
      <c r="G14" s="87"/>
    </row>
    <row r="15" spans="1:9" x14ac:dyDescent="0.35">
      <c r="A15" s="82" t="s">
        <v>58</v>
      </c>
      <c r="B15" s="141" t="s">
        <v>59</v>
      </c>
      <c r="C15" s="88"/>
      <c r="D15" s="83"/>
      <c r="E15" s="83"/>
      <c r="F15" s="83"/>
      <c r="G15" s="79"/>
    </row>
    <row r="16" spans="1:9" x14ac:dyDescent="0.35">
      <c r="A16" s="82" t="s">
        <v>60</v>
      </c>
      <c r="B16" s="90" t="s">
        <v>61</v>
      </c>
      <c r="C16" s="90"/>
      <c r="D16" s="83"/>
      <c r="E16" s="83"/>
      <c r="F16" s="83"/>
      <c r="G16" s="89"/>
    </row>
    <row r="17" spans="1:9" x14ac:dyDescent="0.35">
      <c r="A17" s="81" t="s">
        <v>114</v>
      </c>
      <c r="B17" s="81" t="s">
        <v>25</v>
      </c>
      <c r="C17" s="82"/>
      <c r="D17" s="81"/>
      <c r="E17" s="81"/>
      <c r="F17" s="81"/>
      <c r="G17" s="81"/>
      <c r="H17" s="81"/>
      <c r="I17" s="82"/>
    </row>
    <row r="18" spans="1:9" x14ac:dyDescent="0.35">
      <c r="A18" s="395" t="s">
        <v>5</v>
      </c>
      <c r="B18" s="400" t="s">
        <v>113</v>
      </c>
      <c r="C18" s="395" t="s">
        <v>62</v>
      </c>
      <c r="D18" s="395" t="s">
        <v>4</v>
      </c>
      <c r="E18" s="395" t="s">
        <v>63</v>
      </c>
      <c r="F18" s="395"/>
      <c r="G18" s="395"/>
      <c r="H18" s="395"/>
      <c r="I18" s="395" t="s">
        <v>64</v>
      </c>
    </row>
    <row r="19" spans="1:9" ht="31" x14ac:dyDescent="0.35">
      <c r="A19" s="395"/>
      <c r="B19" s="401"/>
      <c r="C19" s="395"/>
      <c r="D19" s="396"/>
      <c r="E19" s="91" t="s">
        <v>133</v>
      </c>
      <c r="F19" s="91" t="s">
        <v>134</v>
      </c>
      <c r="G19" s="91" t="s">
        <v>135</v>
      </c>
      <c r="H19" s="91" t="s">
        <v>136</v>
      </c>
      <c r="I19" s="395"/>
    </row>
    <row r="20" spans="1:9" ht="31" x14ac:dyDescent="0.35">
      <c r="A20" s="127" t="s">
        <v>130</v>
      </c>
      <c r="B20" s="92">
        <v>140960</v>
      </c>
      <c r="C20" s="93" t="s">
        <v>125</v>
      </c>
      <c r="D20" s="92"/>
      <c r="E20" s="94"/>
      <c r="F20" s="138">
        <v>44931.375</v>
      </c>
      <c r="G20" s="138">
        <v>8.3333333333333329E-2</v>
      </c>
      <c r="H20" s="138">
        <f>F20+G20</f>
        <v>44931.458333333336</v>
      </c>
      <c r="I20" s="92" t="s">
        <v>131</v>
      </c>
    </row>
    <row r="21" spans="1:9" x14ac:dyDescent="0.35">
      <c r="A21" s="127" t="s">
        <v>70</v>
      </c>
      <c r="B21" s="92">
        <v>620960</v>
      </c>
      <c r="C21" s="93" t="s">
        <v>126</v>
      </c>
      <c r="D21" s="92">
        <v>1806</v>
      </c>
      <c r="E21" s="96">
        <v>2</v>
      </c>
      <c r="F21" s="138">
        <f>E21+H20</f>
        <v>44933.458333333336</v>
      </c>
      <c r="G21" s="138">
        <v>8.3333333333333329E-2</v>
      </c>
      <c r="H21" s="138">
        <f t="shared" ref="H21:H30" si="0">F21+G21</f>
        <v>44933.541666666672</v>
      </c>
      <c r="I21" s="92" t="s">
        <v>132</v>
      </c>
    </row>
    <row r="22" spans="1:9" x14ac:dyDescent="0.35">
      <c r="A22" s="127"/>
      <c r="B22" s="92"/>
      <c r="C22" s="93"/>
      <c r="D22" s="92"/>
      <c r="E22" s="96"/>
      <c r="F22" s="138"/>
      <c r="G22" s="138">
        <v>0.3125</v>
      </c>
      <c r="H22" s="138"/>
      <c r="I22" s="92"/>
    </row>
    <row r="23" spans="1:9" x14ac:dyDescent="0.35">
      <c r="A23" s="127" t="s">
        <v>70</v>
      </c>
      <c r="B23" s="92">
        <v>620960</v>
      </c>
      <c r="C23" s="93" t="s">
        <v>126</v>
      </c>
      <c r="D23" s="92"/>
      <c r="E23" s="96"/>
      <c r="F23" s="138">
        <f>G22+H21</f>
        <v>44933.854166666672</v>
      </c>
      <c r="G23" s="138">
        <v>4.1666666666666664E-2</v>
      </c>
      <c r="H23" s="138">
        <f t="shared" si="0"/>
        <v>44933.895833333336</v>
      </c>
      <c r="I23" s="92" t="s">
        <v>131</v>
      </c>
    </row>
    <row r="24" spans="1:9" x14ac:dyDescent="0.35">
      <c r="A24" s="127" t="s">
        <v>80</v>
      </c>
      <c r="B24" s="92">
        <v>625960</v>
      </c>
      <c r="C24" s="93" t="s">
        <v>81</v>
      </c>
      <c r="D24" s="92">
        <v>326</v>
      </c>
      <c r="E24" s="158">
        <v>0.27083333333333331</v>
      </c>
      <c r="F24" s="138">
        <f>E24+H23</f>
        <v>44934.166666666672</v>
      </c>
      <c r="G24" s="138">
        <v>8.3333333333333329E-2</v>
      </c>
      <c r="H24" s="138">
        <f t="shared" si="0"/>
        <v>44934.250000000007</v>
      </c>
      <c r="I24" s="92" t="s">
        <v>132</v>
      </c>
    </row>
    <row r="25" spans="1:9" x14ac:dyDescent="0.35">
      <c r="A25" s="127"/>
      <c r="B25" s="92"/>
      <c r="C25" s="93"/>
      <c r="D25" s="92"/>
      <c r="E25" s="96"/>
      <c r="F25" s="138"/>
      <c r="G25" s="138">
        <v>0.60416666666666663</v>
      </c>
      <c r="H25" s="138"/>
      <c r="I25" s="92"/>
    </row>
    <row r="26" spans="1:9" x14ac:dyDescent="0.35">
      <c r="A26" s="127" t="s">
        <v>80</v>
      </c>
      <c r="B26" s="92">
        <v>625960</v>
      </c>
      <c r="C26" s="93" t="s">
        <v>127</v>
      </c>
      <c r="D26" s="92"/>
      <c r="E26" s="96"/>
      <c r="F26" s="138">
        <f>G25+H24</f>
        <v>44934.854166666672</v>
      </c>
      <c r="G26" s="138">
        <v>4.1666666666666664E-2</v>
      </c>
      <c r="H26" s="138">
        <f t="shared" si="0"/>
        <v>44934.895833333336</v>
      </c>
      <c r="I26" s="92" t="s">
        <v>131</v>
      </c>
    </row>
    <row r="27" spans="1:9" x14ac:dyDescent="0.35">
      <c r="A27" s="127" t="s">
        <v>70</v>
      </c>
      <c r="B27" s="92">
        <v>620960</v>
      </c>
      <c r="C27" s="93" t="s">
        <v>126</v>
      </c>
      <c r="D27" s="159">
        <v>326</v>
      </c>
      <c r="E27" s="158">
        <v>0.22916666666666666</v>
      </c>
      <c r="F27" s="138">
        <f>E27+H26</f>
        <v>44935.125</v>
      </c>
      <c r="G27" s="138">
        <v>4.1666666666666664E-2</v>
      </c>
      <c r="H27" s="138">
        <f t="shared" si="0"/>
        <v>44935.166666666664</v>
      </c>
      <c r="I27" s="92" t="s">
        <v>132</v>
      </c>
    </row>
    <row r="28" spans="1:9" x14ac:dyDescent="0.35">
      <c r="A28" s="127"/>
      <c r="B28" s="92"/>
      <c r="C28" s="93"/>
      <c r="D28" s="92"/>
      <c r="E28" s="96"/>
      <c r="F28" s="138"/>
      <c r="G28" s="138">
        <v>0.25</v>
      </c>
      <c r="H28" s="138"/>
      <c r="I28" s="92"/>
    </row>
    <row r="29" spans="1:9" x14ac:dyDescent="0.35">
      <c r="A29" s="127" t="s">
        <v>70</v>
      </c>
      <c r="B29" s="92">
        <v>620960</v>
      </c>
      <c r="C29" s="93" t="s">
        <v>126</v>
      </c>
      <c r="D29" s="92"/>
      <c r="E29" s="96"/>
      <c r="F29" s="138">
        <f>G28+H27</f>
        <v>44935.416666666664</v>
      </c>
      <c r="G29" s="138">
        <v>8.3333333333333329E-2</v>
      </c>
      <c r="H29" s="138">
        <f t="shared" si="0"/>
        <v>44935.5</v>
      </c>
      <c r="I29" s="92" t="s">
        <v>131</v>
      </c>
    </row>
    <row r="30" spans="1:9" ht="31" x14ac:dyDescent="0.35">
      <c r="A30" s="127" t="s">
        <v>130</v>
      </c>
      <c r="B30" s="92">
        <v>140960</v>
      </c>
      <c r="C30" s="93" t="s">
        <v>125</v>
      </c>
      <c r="D30" s="92">
        <v>1806</v>
      </c>
      <c r="E30" s="96">
        <v>2</v>
      </c>
      <c r="F30" s="138">
        <f>E30+H29</f>
        <v>44937.5</v>
      </c>
      <c r="G30" s="138">
        <v>8.3333333333333329E-2</v>
      </c>
      <c r="H30" s="138">
        <f t="shared" si="0"/>
        <v>44937.583333333336</v>
      </c>
      <c r="I30" s="92" t="s">
        <v>132</v>
      </c>
    </row>
    <row r="31" spans="1:9" x14ac:dyDescent="0.35">
      <c r="A31" s="97"/>
      <c r="B31" s="97"/>
      <c r="C31" s="98"/>
      <c r="D31" s="99"/>
      <c r="E31" s="99"/>
      <c r="F31" s="100"/>
      <c r="G31" s="101"/>
      <c r="H31" s="101"/>
      <c r="I31" s="102"/>
    </row>
    <row r="32" spans="1:9" x14ac:dyDescent="0.35">
      <c r="A32" s="97" t="s">
        <v>73</v>
      </c>
      <c r="B32" s="143">
        <f>SUM(E21:E30,G20:G30)</f>
        <v>6.208333333333333</v>
      </c>
      <c r="C32" s="103" t="s">
        <v>121</v>
      </c>
      <c r="D32" s="99"/>
      <c r="E32" s="99"/>
      <c r="F32" s="100"/>
      <c r="G32" s="101"/>
      <c r="H32" s="101"/>
      <c r="I32" s="102"/>
    </row>
    <row r="33" spans="1:9" x14ac:dyDescent="0.35">
      <c r="A33" s="104" t="s">
        <v>74</v>
      </c>
      <c r="B33" s="142">
        <f>SUM(E21:E30)</f>
        <v>4.5</v>
      </c>
      <c r="C33" s="103" t="s">
        <v>121</v>
      </c>
      <c r="D33" s="105"/>
      <c r="E33" s="100"/>
      <c r="F33" s="99"/>
      <c r="G33" s="106" t="s">
        <v>75</v>
      </c>
      <c r="H33" s="106"/>
      <c r="I33" s="106"/>
    </row>
    <row r="34" spans="1:9" x14ac:dyDescent="0.35">
      <c r="A34" s="104" t="s">
        <v>119</v>
      </c>
      <c r="B34" s="142">
        <f>SUM(G20:G21,G23:G24,G26:G27,G29:G30)</f>
        <v>0.54166666666666663</v>
      </c>
      <c r="C34" s="103" t="s">
        <v>121</v>
      </c>
      <c r="D34" s="99"/>
      <c r="E34" s="99"/>
      <c r="F34" s="105"/>
      <c r="G34" s="101"/>
      <c r="H34" s="107"/>
      <c r="I34" s="102"/>
    </row>
    <row r="35" spans="1:9" x14ac:dyDescent="0.35">
      <c r="A35" s="104" t="s">
        <v>120</v>
      </c>
      <c r="B35" s="142">
        <f>SUM(G22,G25,G28)</f>
        <v>1.1666666666666665</v>
      </c>
      <c r="C35" s="103" t="s">
        <v>121</v>
      </c>
      <c r="D35" s="105"/>
      <c r="E35" s="99"/>
      <c r="F35" s="100"/>
      <c r="G35" s="101"/>
      <c r="H35" s="101"/>
      <c r="I35" s="102"/>
    </row>
    <row r="36" spans="1:9" x14ac:dyDescent="0.35">
      <c r="A36" s="81"/>
      <c r="B36" s="81"/>
      <c r="C36" s="81"/>
      <c r="D36" s="81"/>
      <c r="E36" s="81"/>
      <c r="F36" s="81"/>
      <c r="G36" s="81"/>
      <c r="H36" s="81"/>
      <c r="I36" s="81"/>
    </row>
    <row r="37" spans="1:9" x14ac:dyDescent="0.35">
      <c r="A37" s="86" t="s">
        <v>122</v>
      </c>
      <c r="B37" s="81"/>
      <c r="C37" s="392"/>
      <c r="D37" s="392"/>
      <c r="E37" s="392"/>
      <c r="F37" s="392"/>
      <c r="G37" s="392"/>
      <c r="H37" s="392"/>
      <c r="I37" s="81"/>
    </row>
  </sheetData>
  <mergeCells count="9">
    <mergeCell ref="C37:H37"/>
    <mergeCell ref="A7:I7"/>
    <mergeCell ref="A8:I8"/>
    <mergeCell ref="A18:A19"/>
    <mergeCell ref="B18:B19"/>
    <mergeCell ref="C18:C19"/>
    <mergeCell ref="D18:D19"/>
    <mergeCell ref="E18:H18"/>
    <mergeCell ref="I18:I19"/>
  </mergeCells>
  <pageMargins left="0.7" right="0.7" top="0.75" bottom="0.75" header="0.3" footer="0.3"/>
  <pageSetup paperSize="9" scale="5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53"/>
  <sheetViews>
    <sheetView zoomScale="60" zoomScaleNormal="60" workbookViewId="0">
      <selection activeCell="F32" sqref="F32"/>
    </sheetView>
  </sheetViews>
  <sheetFormatPr defaultColWidth="9.1796875" defaultRowHeight="14" x14ac:dyDescent="0.3"/>
  <cols>
    <col min="1" max="1" width="44.7265625" style="72" customWidth="1"/>
    <col min="2" max="2" width="20.26953125" style="72" customWidth="1"/>
    <col min="3" max="3" width="48.7265625" style="72" customWidth="1"/>
    <col min="4" max="4" width="20.81640625" style="72" customWidth="1"/>
    <col min="5" max="5" width="12.1796875" style="72" customWidth="1"/>
    <col min="6" max="6" width="20" style="72" customWidth="1"/>
    <col min="7" max="7" width="9.7265625" style="72" customWidth="1"/>
    <col min="8" max="8" width="21.1796875" style="72" customWidth="1"/>
    <col min="9" max="9" width="33.81640625" style="72" customWidth="1"/>
    <col min="10" max="16384" width="9.1796875" style="72"/>
  </cols>
  <sheetData>
    <row r="1" spans="1:9" s="164" customFormat="1" ht="15.5" x14ac:dyDescent="0.35">
      <c r="A1" s="144" t="s">
        <v>141</v>
      </c>
      <c r="B1" s="144"/>
      <c r="C1" s="171" t="s">
        <v>141</v>
      </c>
      <c r="D1" s="172"/>
      <c r="E1" s="173"/>
      <c r="F1" s="173"/>
      <c r="G1" s="173"/>
      <c r="H1" s="55"/>
      <c r="I1" s="144" t="s">
        <v>13</v>
      </c>
    </row>
    <row r="2" spans="1:9" ht="46.5" x14ac:dyDescent="0.35">
      <c r="A2" s="49" t="s">
        <v>142</v>
      </c>
      <c r="B2" s="49"/>
      <c r="C2" s="49" t="s">
        <v>143</v>
      </c>
      <c r="D2" s="174"/>
      <c r="E2" s="55"/>
      <c r="F2" s="55"/>
      <c r="G2" s="55"/>
      <c r="H2" s="59"/>
      <c r="I2" s="60" t="s">
        <v>85</v>
      </c>
    </row>
    <row r="3" spans="1:9" ht="15.5" x14ac:dyDescent="0.35">
      <c r="A3" s="170" t="s">
        <v>116</v>
      </c>
      <c r="B3" s="170"/>
      <c r="C3" s="169" t="s">
        <v>128</v>
      </c>
      <c r="D3" s="175"/>
      <c r="E3" s="176"/>
      <c r="F3" s="176"/>
      <c r="G3" s="176"/>
      <c r="H3" s="64"/>
      <c r="I3" s="50" t="s">
        <v>144</v>
      </c>
    </row>
    <row r="4" spans="1:9" ht="15.5" x14ac:dyDescent="0.35">
      <c r="A4" s="177">
        <f>B9</f>
        <v>44971</v>
      </c>
      <c r="B4" s="178"/>
      <c r="C4" s="179">
        <f>A4</f>
        <v>44971</v>
      </c>
      <c r="D4" s="180"/>
      <c r="E4" s="181"/>
      <c r="F4" s="182"/>
      <c r="G4" s="182"/>
      <c r="H4" s="156"/>
      <c r="I4" s="183">
        <f>A4</f>
        <v>44971</v>
      </c>
    </row>
    <row r="5" spans="1:9" x14ac:dyDescent="0.3">
      <c r="A5" s="69"/>
      <c r="B5" s="69"/>
      <c r="C5" s="70"/>
      <c r="D5" s="70"/>
      <c r="E5" s="66"/>
      <c r="F5" s="66"/>
      <c r="G5" s="66"/>
      <c r="H5" s="120"/>
      <c r="I5" s="120"/>
    </row>
    <row r="6" spans="1:9" x14ac:dyDescent="0.3">
      <c r="C6" s="73"/>
      <c r="D6" s="73"/>
      <c r="E6" s="73"/>
      <c r="F6" s="73"/>
      <c r="G6" s="73"/>
      <c r="H6" s="73"/>
      <c r="I6" s="73"/>
    </row>
    <row r="7" spans="1:9" ht="18" x14ac:dyDescent="0.3">
      <c r="A7" s="393" t="s">
        <v>14</v>
      </c>
      <c r="B7" s="393"/>
      <c r="C7" s="393"/>
      <c r="D7" s="393"/>
      <c r="E7" s="393"/>
      <c r="F7" s="393"/>
      <c r="G7" s="393"/>
      <c r="H7" s="393"/>
      <c r="I7" s="393"/>
    </row>
    <row r="8" spans="1:9" ht="20" x14ac:dyDescent="0.3">
      <c r="A8" s="406" t="s">
        <v>145</v>
      </c>
      <c r="B8" s="406"/>
      <c r="C8" s="406"/>
      <c r="D8" s="406"/>
      <c r="E8" s="406"/>
      <c r="F8" s="406"/>
      <c r="G8" s="406"/>
      <c r="H8" s="406"/>
      <c r="I8" s="406"/>
    </row>
    <row r="9" spans="1:9" ht="15.5" x14ac:dyDescent="0.35">
      <c r="A9" s="184" t="s">
        <v>54</v>
      </c>
      <c r="B9" s="152">
        <v>44971</v>
      </c>
      <c r="C9" s="164"/>
      <c r="D9" s="78"/>
      <c r="E9" s="80"/>
      <c r="F9" s="185"/>
      <c r="G9" s="185"/>
      <c r="H9" s="186"/>
      <c r="I9" s="164"/>
    </row>
    <row r="10" spans="1:9" ht="15.5" x14ac:dyDescent="0.35">
      <c r="A10" s="184" t="s">
        <v>51</v>
      </c>
      <c r="B10" s="90" t="s">
        <v>138</v>
      </c>
      <c r="C10" s="164"/>
      <c r="D10" s="78"/>
      <c r="E10" s="187"/>
      <c r="F10" s="188"/>
      <c r="G10" s="188"/>
      <c r="H10" s="188"/>
      <c r="I10" s="164"/>
    </row>
    <row r="11" spans="1:9" ht="15.5" x14ac:dyDescent="0.35">
      <c r="A11" s="184" t="s">
        <v>53</v>
      </c>
      <c r="B11" s="90" t="s">
        <v>146</v>
      </c>
      <c r="C11" s="164"/>
      <c r="D11" s="82"/>
      <c r="E11" s="189"/>
      <c r="F11" s="190"/>
      <c r="G11" s="190"/>
      <c r="H11" s="190"/>
      <c r="I11" s="164"/>
    </row>
    <row r="12" spans="1:9" ht="15.5" x14ac:dyDescent="0.35">
      <c r="A12" s="184" t="s">
        <v>55</v>
      </c>
      <c r="B12" s="164" t="s">
        <v>79</v>
      </c>
      <c r="C12" s="164"/>
      <c r="D12" s="82"/>
      <c r="E12" s="80"/>
      <c r="F12" s="190"/>
      <c r="G12" s="190"/>
      <c r="H12" s="190"/>
      <c r="I12" s="164"/>
    </row>
    <row r="13" spans="1:9" ht="15.5" x14ac:dyDescent="0.35">
      <c r="A13" s="184" t="s">
        <v>56</v>
      </c>
      <c r="B13" s="90" t="s">
        <v>140</v>
      </c>
      <c r="C13" s="164"/>
      <c r="D13" s="82"/>
      <c r="E13" s="191"/>
      <c r="F13" s="186"/>
      <c r="G13" s="186"/>
      <c r="H13" s="186"/>
      <c r="I13" s="164"/>
    </row>
    <row r="14" spans="1:9" ht="15.5" x14ac:dyDescent="0.35">
      <c r="A14" s="184" t="s">
        <v>147</v>
      </c>
      <c r="B14" s="90">
        <f>SUM(D21:D42)</f>
        <v>4061.6</v>
      </c>
      <c r="C14" s="164"/>
      <c r="D14" s="82"/>
      <c r="E14" s="80"/>
      <c r="F14" s="190"/>
      <c r="G14" s="190"/>
      <c r="H14" s="192"/>
      <c r="I14" s="164"/>
    </row>
    <row r="15" spans="1:9" ht="15.5" x14ac:dyDescent="0.35">
      <c r="A15" s="184" t="s">
        <v>58</v>
      </c>
      <c r="B15" s="90" t="s">
        <v>59</v>
      </c>
      <c r="C15" s="164"/>
      <c r="D15" s="82"/>
      <c r="E15" s="80"/>
      <c r="F15" s="190"/>
      <c r="G15" s="190"/>
      <c r="H15" s="186"/>
      <c r="I15" s="164"/>
    </row>
    <row r="16" spans="1:9" ht="15.5" x14ac:dyDescent="0.35">
      <c r="A16" s="184" t="s">
        <v>148</v>
      </c>
      <c r="B16" s="90">
        <v>20</v>
      </c>
      <c r="C16" s="164"/>
      <c r="D16" s="82"/>
      <c r="E16" s="80"/>
      <c r="F16" s="190"/>
      <c r="G16" s="190"/>
      <c r="H16" s="178"/>
      <c r="I16" s="164"/>
    </row>
    <row r="17" spans="1:9" ht="15.5" x14ac:dyDescent="0.35">
      <c r="A17" s="134" t="s">
        <v>114</v>
      </c>
      <c r="B17" s="90" t="s">
        <v>25</v>
      </c>
      <c r="C17" s="82"/>
      <c r="D17" s="81"/>
      <c r="E17" s="193"/>
      <c r="F17" s="81"/>
      <c r="G17" s="81"/>
      <c r="H17" s="81"/>
      <c r="I17" s="82"/>
    </row>
    <row r="18" spans="1:9" ht="15.5" x14ac:dyDescent="0.3">
      <c r="A18" s="407" t="s">
        <v>5</v>
      </c>
      <c r="B18" s="408" t="s">
        <v>113</v>
      </c>
      <c r="C18" s="407" t="s">
        <v>62</v>
      </c>
      <c r="D18" s="407" t="s">
        <v>4</v>
      </c>
      <c r="E18" s="407" t="s">
        <v>63</v>
      </c>
      <c r="F18" s="407"/>
      <c r="G18" s="407"/>
      <c r="H18" s="407"/>
      <c r="I18" s="407" t="s">
        <v>64</v>
      </c>
    </row>
    <row r="19" spans="1:9" ht="31" x14ac:dyDescent="0.3">
      <c r="A19" s="407"/>
      <c r="B19" s="409"/>
      <c r="C19" s="407"/>
      <c r="D19" s="410"/>
      <c r="E19" s="194" t="s">
        <v>149</v>
      </c>
      <c r="F19" s="194" t="s">
        <v>8</v>
      </c>
      <c r="G19" s="194" t="s">
        <v>9</v>
      </c>
      <c r="H19" s="194" t="s">
        <v>10</v>
      </c>
      <c r="I19" s="407"/>
    </row>
    <row r="20" spans="1:9" ht="15.5" x14ac:dyDescent="0.3">
      <c r="A20" s="195" t="s">
        <v>150</v>
      </c>
      <c r="B20" s="196"/>
      <c r="C20" s="197" t="s">
        <v>151</v>
      </c>
      <c r="D20" s="195"/>
      <c r="E20" s="194"/>
      <c r="F20" s="261"/>
      <c r="G20" s="194"/>
      <c r="H20" s="265">
        <v>45122.989583333336</v>
      </c>
      <c r="I20" s="194" t="s">
        <v>152</v>
      </c>
    </row>
    <row r="21" spans="1:9" ht="15.5" x14ac:dyDescent="0.3">
      <c r="A21" s="198" t="s">
        <v>70</v>
      </c>
      <c r="B21" s="199">
        <v>620960</v>
      </c>
      <c r="C21" s="200" t="s">
        <v>126</v>
      </c>
      <c r="D21" s="201">
        <v>4.5999999999999996</v>
      </c>
      <c r="E21" s="202">
        <v>1.0416666666666666E-2</v>
      </c>
      <c r="F21" s="262">
        <f>E21+H20</f>
        <v>45123</v>
      </c>
      <c r="G21" s="203">
        <v>4.1666666666666664E-2</v>
      </c>
      <c r="H21" s="204">
        <f>G21+F21</f>
        <v>45123.041666666664</v>
      </c>
      <c r="I21" s="205" t="s">
        <v>131</v>
      </c>
    </row>
    <row r="22" spans="1:9" ht="15.5" x14ac:dyDescent="0.3">
      <c r="A22" s="206" t="s">
        <v>153</v>
      </c>
      <c r="B22" s="207"/>
      <c r="C22" s="208"/>
      <c r="D22" s="206">
        <v>370</v>
      </c>
      <c r="E22" s="209">
        <v>0.25</v>
      </c>
      <c r="F22" s="263">
        <f t="shared" ref="F22:F42" si="0">E22+H21</f>
        <v>45123.291666666664</v>
      </c>
      <c r="G22" s="211">
        <v>2.0833333333333332E-2</v>
      </c>
      <c r="H22" s="210">
        <f t="shared" ref="H22:H41" si="1">G22+F22</f>
        <v>45123.3125</v>
      </c>
      <c r="I22" s="206" t="s">
        <v>93</v>
      </c>
    </row>
    <row r="23" spans="1:9" ht="15.5" x14ac:dyDescent="0.3">
      <c r="A23" s="206" t="s">
        <v>153</v>
      </c>
      <c r="B23" s="207"/>
      <c r="C23" s="208"/>
      <c r="D23" s="206"/>
      <c r="E23" s="209"/>
      <c r="F23" s="263">
        <f t="shared" si="0"/>
        <v>45123.3125</v>
      </c>
      <c r="G23" s="211">
        <v>2.0833333333333332E-2</v>
      </c>
      <c r="H23" s="210">
        <f t="shared" si="1"/>
        <v>45123.333333333336</v>
      </c>
      <c r="I23" s="206" t="s">
        <v>93</v>
      </c>
    </row>
    <row r="24" spans="1:9" ht="15.5" x14ac:dyDescent="0.3">
      <c r="A24" s="206" t="s">
        <v>153</v>
      </c>
      <c r="B24" s="207"/>
      <c r="C24" s="208"/>
      <c r="D24" s="206">
        <v>550</v>
      </c>
      <c r="E24" s="209">
        <v>0.36805555555555558</v>
      </c>
      <c r="F24" s="263">
        <f t="shared" si="0"/>
        <v>45123.701388888891</v>
      </c>
      <c r="G24" s="211">
        <v>2.0833333333333332E-2</v>
      </c>
      <c r="H24" s="210">
        <f t="shared" si="1"/>
        <v>45123.722222222226</v>
      </c>
      <c r="I24" s="206" t="s">
        <v>93</v>
      </c>
    </row>
    <row r="25" spans="1:9" ht="15.5" x14ac:dyDescent="0.3">
      <c r="A25" s="206"/>
      <c r="B25" s="207"/>
      <c r="C25" s="208"/>
      <c r="D25" s="206"/>
      <c r="E25" s="209"/>
      <c r="F25" s="263">
        <f t="shared" si="0"/>
        <v>45123.722222222226</v>
      </c>
      <c r="G25" s="211">
        <v>0.375</v>
      </c>
      <c r="H25" s="210">
        <f t="shared" si="1"/>
        <v>45124.097222222226</v>
      </c>
      <c r="I25" s="206" t="s">
        <v>96</v>
      </c>
    </row>
    <row r="26" spans="1:9" ht="15.5" x14ac:dyDescent="0.3">
      <c r="A26" s="206" t="s">
        <v>153</v>
      </c>
      <c r="B26" s="207"/>
      <c r="C26" s="208"/>
      <c r="D26" s="206">
        <v>550</v>
      </c>
      <c r="E26" s="209">
        <v>0.36805555555555558</v>
      </c>
      <c r="F26" s="263">
        <f t="shared" si="0"/>
        <v>45124.465277777781</v>
      </c>
      <c r="G26" s="211">
        <v>2.0833333333333332E-2</v>
      </c>
      <c r="H26" s="210">
        <f t="shared" si="1"/>
        <v>45124.486111111117</v>
      </c>
      <c r="I26" s="206" t="s">
        <v>93</v>
      </c>
    </row>
    <row r="27" spans="1:9" ht="15.5" x14ac:dyDescent="0.3">
      <c r="A27" s="206" t="s">
        <v>153</v>
      </c>
      <c r="B27" s="207"/>
      <c r="C27" s="208"/>
      <c r="D27" s="206"/>
      <c r="E27" s="209"/>
      <c r="F27" s="263">
        <f t="shared" si="0"/>
        <v>45124.486111111117</v>
      </c>
      <c r="G27" s="211">
        <v>2.0833333333333332E-2</v>
      </c>
      <c r="H27" s="210">
        <f t="shared" si="1"/>
        <v>45124.506944444453</v>
      </c>
      <c r="I27" s="206" t="s">
        <v>93</v>
      </c>
    </row>
    <row r="28" spans="1:9" ht="15.5" x14ac:dyDescent="0.3">
      <c r="A28" s="206" t="s">
        <v>153</v>
      </c>
      <c r="B28" s="207"/>
      <c r="C28" s="208"/>
      <c r="D28" s="206"/>
      <c r="E28" s="209"/>
      <c r="F28" s="263">
        <f t="shared" si="0"/>
        <v>45124.506944444453</v>
      </c>
      <c r="G28" s="211">
        <v>2.0833333333333332E-2</v>
      </c>
      <c r="H28" s="210">
        <f t="shared" si="1"/>
        <v>45124.527777777788</v>
      </c>
      <c r="I28" s="206" t="s">
        <v>93</v>
      </c>
    </row>
    <row r="29" spans="1:9" ht="46.5" x14ac:dyDescent="0.3">
      <c r="A29" s="212" t="s">
        <v>154</v>
      </c>
      <c r="B29" s="213">
        <v>108960</v>
      </c>
      <c r="C29" s="200" t="s">
        <v>155</v>
      </c>
      <c r="D29" s="205">
        <v>550</v>
      </c>
      <c r="E29" s="214">
        <v>0.3888888888888889</v>
      </c>
      <c r="F29" s="264">
        <f t="shared" si="0"/>
        <v>45124.916666666679</v>
      </c>
      <c r="G29" s="203">
        <v>4.1666666666666664E-2</v>
      </c>
      <c r="H29" s="204">
        <f t="shared" si="1"/>
        <v>45124.958333333343</v>
      </c>
      <c r="I29" s="215" t="s">
        <v>156</v>
      </c>
    </row>
    <row r="30" spans="1:9" ht="31" x14ac:dyDescent="0.3">
      <c r="A30" s="216" t="s">
        <v>157</v>
      </c>
      <c r="B30" s="217">
        <v>130210</v>
      </c>
      <c r="C30" s="200" t="s">
        <v>158</v>
      </c>
      <c r="D30" s="205">
        <v>0.5</v>
      </c>
      <c r="E30" s="214">
        <v>1.0416666666666666E-2</v>
      </c>
      <c r="F30" s="264">
        <f t="shared" si="0"/>
        <v>45124.968750000007</v>
      </c>
      <c r="G30" s="203">
        <v>2.0833333333333332E-2</v>
      </c>
      <c r="H30" s="204">
        <f t="shared" si="1"/>
        <v>45124.989583333343</v>
      </c>
      <c r="I30" s="205" t="s">
        <v>132</v>
      </c>
    </row>
    <row r="31" spans="1:9" ht="15.5" x14ac:dyDescent="0.35">
      <c r="A31" s="206"/>
      <c r="B31" s="207"/>
      <c r="C31" s="208"/>
      <c r="D31" s="206"/>
      <c r="E31" s="209"/>
      <c r="F31" s="263">
        <f t="shared" si="0"/>
        <v>45124.989583333343</v>
      </c>
      <c r="G31" s="211">
        <v>0.375</v>
      </c>
      <c r="H31" s="210">
        <f t="shared" si="1"/>
        <v>45125.364583333343</v>
      </c>
      <c r="I31" s="218" t="s">
        <v>96</v>
      </c>
    </row>
    <row r="32" spans="1:9" ht="31" x14ac:dyDescent="0.3">
      <c r="A32" s="212" t="s">
        <v>154</v>
      </c>
      <c r="B32" s="213">
        <v>108960</v>
      </c>
      <c r="C32" s="200" t="s">
        <v>155</v>
      </c>
      <c r="D32" s="205">
        <v>0.5</v>
      </c>
      <c r="E32" s="214">
        <v>2.0833333333333332E-2</v>
      </c>
      <c r="F32" s="264">
        <f t="shared" si="0"/>
        <v>45125.385416666679</v>
      </c>
      <c r="G32" s="203">
        <v>4.1666666666666664E-2</v>
      </c>
      <c r="H32" s="204">
        <f t="shared" si="1"/>
        <v>45125.427083333343</v>
      </c>
      <c r="I32" s="205" t="s">
        <v>131</v>
      </c>
    </row>
    <row r="33" spans="1:9" ht="15.5" x14ac:dyDescent="0.3">
      <c r="A33" s="206" t="s">
        <v>153</v>
      </c>
      <c r="B33" s="207"/>
      <c r="C33" s="208"/>
      <c r="D33" s="206"/>
      <c r="E33" s="209"/>
      <c r="F33" s="263">
        <f t="shared" si="0"/>
        <v>45125.427083333343</v>
      </c>
      <c r="G33" s="211">
        <v>2.0833333333333332E-2</v>
      </c>
      <c r="H33" s="210">
        <f t="shared" si="1"/>
        <v>45125.447916666679</v>
      </c>
      <c r="I33" s="206" t="s">
        <v>93</v>
      </c>
    </row>
    <row r="34" spans="1:9" ht="15.5" x14ac:dyDescent="0.3">
      <c r="A34" s="206" t="s">
        <v>153</v>
      </c>
      <c r="B34" s="207"/>
      <c r="C34" s="208"/>
      <c r="D34" s="206">
        <v>550</v>
      </c>
      <c r="E34" s="209">
        <v>0.36805555555555558</v>
      </c>
      <c r="F34" s="263">
        <f t="shared" si="0"/>
        <v>45125.815972222234</v>
      </c>
      <c r="G34" s="211">
        <v>2.0833333333333332E-2</v>
      </c>
      <c r="H34" s="210">
        <f t="shared" si="1"/>
        <v>45125.836805555569</v>
      </c>
      <c r="I34" s="206" t="s">
        <v>93</v>
      </c>
    </row>
    <row r="35" spans="1:9" ht="15.5" x14ac:dyDescent="0.3">
      <c r="A35" s="206" t="s">
        <v>153</v>
      </c>
      <c r="B35" s="207"/>
      <c r="C35" s="208"/>
      <c r="D35" s="206"/>
      <c r="E35" s="209"/>
      <c r="F35" s="263">
        <f t="shared" si="0"/>
        <v>45125.836805555569</v>
      </c>
      <c r="G35" s="211">
        <v>2.0833333333333332E-2</v>
      </c>
      <c r="H35" s="210">
        <f t="shared" si="1"/>
        <v>45125.857638888905</v>
      </c>
      <c r="I35" s="206" t="s">
        <v>93</v>
      </c>
    </row>
    <row r="36" spans="1:9" ht="15.5" x14ac:dyDescent="0.3">
      <c r="A36" s="206" t="s">
        <v>153</v>
      </c>
      <c r="B36" s="207"/>
      <c r="C36" s="208"/>
      <c r="D36" s="206">
        <v>550</v>
      </c>
      <c r="E36" s="209">
        <v>0.36805555555555558</v>
      </c>
      <c r="F36" s="263">
        <f t="shared" si="0"/>
        <v>45126.22569444446</v>
      </c>
      <c r="G36" s="211">
        <v>2.0833333333333332E-2</v>
      </c>
      <c r="H36" s="210">
        <f t="shared" si="1"/>
        <v>45126.246527777796</v>
      </c>
      <c r="I36" s="206" t="s">
        <v>93</v>
      </c>
    </row>
    <row r="37" spans="1:9" ht="15.5" x14ac:dyDescent="0.3">
      <c r="A37" s="206"/>
      <c r="B37" s="207"/>
      <c r="C37" s="208"/>
      <c r="D37" s="206"/>
      <c r="E37" s="209"/>
      <c r="F37" s="263">
        <f t="shared" si="0"/>
        <v>45126.246527777796</v>
      </c>
      <c r="G37" s="211">
        <v>0.375</v>
      </c>
      <c r="H37" s="210">
        <f t="shared" si="1"/>
        <v>45126.621527777796</v>
      </c>
      <c r="I37" s="206" t="s">
        <v>96</v>
      </c>
    </row>
    <row r="38" spans="1:9" ht="15.5" x14ac:dyDescent="0.3">
      <c r="A38" s="206" t="s">
        <v>153</v>
      </c>
      <c r="B38" s="207"/>
      <c r="C38" s="208"/>
      <c r="D38" s="206">
        <v>550</v>
      </c>
      <c r="E38" s="209">
        <v>0.36805555555555558</v>
      </c>
      <c r="F38" s="263">
        <f t="shared" si="0"/>
        <v>45126.98958333335</v>
      </c>
      <c r="G38" s="211">
        <v>2.0833333333333332E-2</v>
      </c>
      <c r="H38" s="210">
        <f t="shared" si="1"/>
        <v>45127.010416666686</v>
      </c>
      <c r="I38" s="206" t="s">
        <v>93</v>
      </c>
    </row>
    <row r="39" spans="1:9" ht="15.5" x14ac:dyDescent="0.3">
      <c r="A39" s="206" t="s">
        <v>153</v>
      </c>
      <c r="B39" s="207"/>
      <c r="C39" s="208"/>
      <c r="D39" s="206"/>
      <c r="E39" s="209"/>
      <c r="F39" s="263">
        <f t="shared" si="0"/>
        <v>45127.010416666686</v>
      </c>
      <c r="G39" s="211">
        <v>2.0833333333333332E-2</v>
      </c>
      <c r="H39" s="210">
        <f t="shared" si="1"/>
        <v>45127.031250000022</v>
      </c>
      <c r="I39" s="206" t="s">
        <v>93</v>
      </c>
    </row>
    <row r="40" spans="1:9" ht="15.5" x14ac:dyDescent="0.3">
      <c r="A40" s="219" t="s">
        <v>70</v>
      </c>
      <c r="B40" s="220">
        <v>620960</v>
      </c>
      <c r="C40" s="200" t="s">
        <v>159</v>
      </c>
      <c r="D40" s="205">
        <v>370</v>
      </c>
      <c r="E40" s="214">
        <v>0.23958333333333334</v>
      </c>
      <c r="F40" s="264">
        <f t="shared" si="0"/>
        <v>45127.270833333358</v>
      </c>
      <c r="G40" s="203">
        <v>4.1666666666666664E-2</v>
      </c>
      <c r="H40" s="204">
        <f t="shared" si="1"/>
        <v>45127.312500000022</v>
      </c>
      <c r="I40" s="205" t="s">
        <v>132</v>
      </c>
    </row>
    <row r="41" spans="1:9" ht="15.5" x14ac:dyDescent="0.3">
      <c r="A41" s="206" t="s">
        <v>153</v>
      </c>
      <c r="B41" s="207"/>
      <c r="C41" s="208" t="s">
        <v>160</v>
      </c>
      <c r="D41" s="206">
        <v>7</v>
      </c>
      <c r="E41" s="209">
        <v>1.3888888888888888E-2</v>
      </c>
      <c r="F41" s="263">
        <f t="shared" si="0"/>
        <v>45127.326388888912</v>
      </c>
      <c r="G41" s="211">
        <v>2.0833333333333332E-2</v>
      </c>
      <c r="H41" s="210">
        <f t="shared" si="1"/>
        <v>45127.347222222248</v>
      </c>
      <c r="I41" s="206" t="s">
        <v>93</v>
      </c>
    </row>
    <row r="42" spans="1:9" ht="15.5" x14ac:dyDescent="0.3">
      <c r="A42" s="221" t="s">
        <v>150</v>
      </c>
      <c r="B42" s="222"/>
      <c r="C42" s="197" t="s">
        <v>151</v>
      </c>
      <c r="D42" s="221">
        <v>9</v>
      </c>
      <c r="E42" s="96">
        <v>2.0833333333333332E-2</v>
      </c>
      <c r="F42" s="261">
        <f t="shared" si="0"/>
        <v>45127.368055555584</v>
      </c>
      <c r="G42" s="132"/>
      <c r="H42" s="223"/>
      <c r="I42" s="221"/>
    </row>
    <row r="43" spans="1:9" ht="15.5" x14ac:dyDescent="0.35">
      <c r="A43" s="97"/>
      <c r="B43" s="97"/>
      <c r="C43" s="98"/>
      <c r="D43" s="99"/>
      <c r="E43" s="99"/>
      <c r="F43" s="100"/>
      <c r="G43" s="101"/>
      <c r="H43" s="101"/>
      <c r="I43" s="102"/>
    </row>
    <row r="44" spans="1:9" ht="15.5" x14ac:dyDescent="0.35">
      <c r="A44" s="97" t="s">
        <v>73</v>
      </c>
      <c r="B44" s="143">
        <f>SUM(E21:E42,G21:G42)</f>
        <v>4.3784722222222232</v>
      </c>
      <c r="C44" s="164" t="s">
        <v>17</v>
      </c>
      <c r="D44" s="405" t="s">
        <v>106</v>
      </c>
      <c r="E44" s="405"/>
      <c r="F44" s="405"/>
      <c r="G44" s="405"/>
      <c r="H44" s="405"/>
      <c r="I44" s="405"/>
    </row>
    <row r="45" spans="1:9" ht="15.5" x14ac:dyDescent="0.35">
      <c r="A45" s="104" t="s">
        <v>74</v>
      </c>
      <c r="B45" s="143">
        <f>SUM(E21:E42)</f>
        <v>2.7951388888888888</v>
      </c>
      <c r="C45" s="164" t="s">
        <v>17</v>
      </c>
      <c r="D45" s="405"/>
      <c r="E45" s="405"/>
      <c r="F45" s="405"/>
      <c r="G45" s="405"/>
      <c r="H45" s="405"/>
      <c r="I45" s="405"/>
    </row>
    <row r="46" spans="1:9" ht="15.5" x14ac:dyDescent="0.35">
      <c r="A46" s="104" t="s">
        <v>119</v>
      </c>
      <c r="B46" s="143">
        <f>G40+G32+G29+G21+G30</f>
        <v>0.1875</v>
      </c>
      <c r="C46" s="164" t="s">
        <v>17</v>
      </c>
      <c r="D46" s="405"/>
      <c r="E46" s="405"/>
      <c r="F46" s="405"/>
      <c r="G46" s="405"/>
      <c r="H46" s="405"/>
      <c r="I46" s="405"/>
    </row>
    <row r="47" spans="1:9" ht="15.5" x14ac:dyDescent="0.35">
      <c r="A47" s="104" t="s">
        <v>120</v>
      </c>
      <c r="B47" s="143">
        <f>G37+G31+G25</f>
        <v>1.125</v>
      </c>
      <c r="C47" s="164" t="s">
        <v>17</v>
      </c>
      <c r="D47" s="405"/>
      <c r="E47" s="405"/>
      <c r="F47" s="405"/>
      <c r="G47" s="405"/>
      <c r="H47" s="405"/>
      <c r="I47" s="405"/>
    </row>
    <row r="48" spans="1:9" ht="15.5" x14ac:dyDescent="0.35">
      <c r="A48" s="81"/>
      <c r="B48" s="81"/>
      <c r="C48" s="135"/>
      <c r="D48" s="405"/>
      <c r="E48" s="405"/>
      <c r="F48" s="405"/>
      <c r="G48" s="405"/>
      <c r="H48" s="405"/>
      <c r="I48" s="405"/>
    </row>
    <row r="49" spans="1:9" ht="15.5" x14ac:dyDescent="0.35">
      <c r="A49" s="81"/>
      <c r="B49" s="81"/>
      <c r="C49" s="136"/>
      <c r="D49" s="405"/>
      <c r="E49" s="405"/>
      <c r="F49" s="405"/>
      <c r="G49" s="405"/>
      <c r="H49" s="405"/>
      <c r="I49" s="405"/>
    </row>
    <row r="50" spans="1:9" x14ac:dyDescent="0.3">
      <c r="A50" s="224" t="s">
        <v>161</v>
      </c>
      <c r="B50" s="224"/>
      <c r="C50" s="224"/>
    </row>
    <row r="51" spans="1:9" x14ac:dyDescent="0.3">
      <c r="C51" s="225"/>
    </row>
    <row r="52" spans="1:9" x14ac:dyDescent="0.3">
      <c r="C52" s="225"/>
    </row>
    <row r="53" spans="1:9" x14ac:dyDescent="0.3">
      <c r="C53" s="225"/>
    </row>
  </sheetData>
  <mergeCells count="9">
    <mergeCell ref="D44:I49"/>
    <mergeCell ref="A7:I7"/>
    <mergeCell ref="A8:I8"/>
    <mergeCell ref="A18:A19"/>
    <mergeCell ref="B18:B19"/>
    <mergeCell ref="C18:C19"/>
    <mergeCell ref="D18:D19"/>
    <mergeCell ref="E18:H18"/>
    <mergeCell ref="I18:I1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53"/>
  <sheetViews>
    <sheetView zoomScale="60" zoomScaleNormal="60" workbookViewId="0">
      <selection activeCell="F21" sqref="F21"/>
    </sheetView>
  </sheetViews>
  <sheetFormatPr defaultColWidth="9.1796875" defaultRowHeight="15.5" x14ac:dyDescent="0.35"/>
  <cols>
    <col min="1" max="1" width="42" style="42" customWidth="1"/>
    <col min="2" max="2" width="19.81640625" style="42" customWidth="1"/>
    <col min="3" max="3" width="39" style="42" customWidth="1"/>
    <col min="4" max="4" width="20.7265625" style="42" customWidth="1"/>
    <col min="5" max="8" width="15.453125" style="42" customWidth="1"/>
    <col min="9" max="9" width="42.81640625" style="42" customWidth="1"/>
    <col min="10" max="16384" width="9.1796875" style="42"/>
  </cols>
  <sheetData>
    <row r="1" spans="1:9" x14ac:dyDescent="0.35">
      <c r="A1" s="144" t="s">
        <v>12</v>
      </c>
      <c r="B1" s="144"/>
      <c r="C1" s="144" t="s">
        <v>12</v>
      </c>
      <c r="E1" s="145"/>
      <c r="F1" s="146"/>
      <c r="G1" s="146"/>
      <c r="H1" s="147"/>
      <c r="I1" s="144" t="s">
        <v>13</v>
      </c>
    </row>
    <row r="2" spans="1:9" ht="47.25" customHeight="1" x14ac:dyDescent="0.35">
      <c r="A2" s="56" t="s">
        <v>109</v>
      </c>
      <c r="B2" s="56"/>
      <c r="C2" s="49" t="s">
        <v>129</v>
      </c>
      <c r="E2" s="153"/>
      <c r="F2" s="154"/>
      <c r="G2" s="154"/>
      <c r="H2" s="154"/>
      <c r="I2" s="60" t="s">
        <v>85</v>
      </c>
    </row>
    <row r="3" spans="1:9" x14ac:dyDescent="0.35">
      <c r="A3" s="149" t="s">
        <v>128</v>
      </c>
      <c r="B3" s="149"/>
      <c r="C3" s="48" t="s">
        <v>116</v>
      </c>
      <c r="E3" s="150"/>
      <c r="F3" s="151"/>
      <c r="G3" s="151"/>
      <c r="H3" s="151"/>
      <c r="I3" s="48" t="s">
        <v>139</v>
      </c>
    </row>
    <row r="4" spans="1:9" x14ac:dyDescent="0.35">
      <c r="A4" s="140">
        <f>B9</f>
        <v>44838</v>
      </c>
      <c r="B4" s="140"/>
      <c r="C4" s="140">
        <f>A4</f>
        <v>44838</v>
      </c>
      <c r="E4" s="155"/>
      <c r="F4" s="155"/>
      <c r="G4" s="155"/>
      <c r="H4" s="155"/>
      <c r="I4" s="140">
        <f>C4</f>
        <v>44838</v>
      </c>
    </row>
    <row r="5" spans="1:9" x14ac:dyDescent="0.35">
      <c r="A5" s="89"/>
      <c r="B5" s="89"/>
      <c r="C5" s="162"/>
      <c r="D5" s="162"/>
      <c r="E5" s="155"/>
      <c r="F5" s="155"/>
      <c r="G5" s="155"/>
      <c r="H5" s="226"/>
      <c r="I5" s="226"/>
    </row>
    <row r="6" spans="1:9" x14ac:dyDescent="0.35">
      <c r="A6" s="227"/>
      <c r="B6" s="227"/>
      <c r="C6" s="81"/>
      <c r="D6" s="81"/>
      <c r="E6" s="81"/>
      <c r="F6" s="81"/>
      <c r="G6" s="81"/>
      <c r="H6" s="81"/>
      <c r="I6" s="81"/>
    </row>
    <row r="7" spans="1:9" x14ac:dyDescent="0.35">
      <c r="A7" s="411" t="s">
        <v>14</v>
      </c>
      <c r="B7" s="411"/>
      <c r="C7" s="411"/>
      <c r="D7" s="411"/>
      <c r="E7" s="411"/>
      <c r="F7" s="411"/>
      <c r="G7" s="411"/>
      <c r="H7" s="411"/>
      <c r="I7" s="411"/>
    </row>
    <row r="8" spans="1:9" x14ac:dyDescent="0.35">
      <c r="A8" s="404" t="s">
        <v>162</v>
      </c>
      <c r="B8" s="404"/>
      <c r="C8" s="404"/>
      <c r="D8" s="404"/>
      <c r="E8" s="404"/>
      <c r="F8" s="404"/>
      <c r="G8" s="404"/>
      <c r="H8" s="404"/>
      <c r="I8" s="404"/>
    </row>
    <row r="9" spans="1:9" x14ac:dyDescent="0.35">
      <c r="A9" s="82" t="s">
        <v>54</v>
      </c>
      <c r="B9" s="228">
        <v>44838</v>
      </c>
      <c r="D9" s="83"/>
      <c r="E9" s="84"/>
      <c r="F9" s="83"/>
      <c r="G9" s="83"/>
      <c r="H9" s="83"/>
    </row>
    <row r="10" spans="1:9" x14ac:dyDescent="0.35">
      <c r="A10" s="78" t="s">
        <v>51</v>
      </c>
      <c r="B10" s="229" t="s">
        <v>138</v>
      </c>
      <c r="D10" s="77"/>
      <c r="E10" s="77"/>
      <c r="F10" s="77"/>
      <c r="G10" s="77"/>
      <c r="H10" s="230"/>
    </row>
    <row r="11" spans="1:9" x14ac:dyDescent="0.35">
      <c r="A11" s="78" t="s">
        <v>53</v>
      </c>
      <c r="B11" s="229" t="s">
        <v>163</v>
      </c>
      <c r="D11" s="77"/>
      <c r="E11" s="167"/>
      <c r="F11" s="167"/>
      <c r="G11" s="77"/>
      <c r="H11" s="230"/>
      <c r="I11" s="239"/>
    </row>
    <row r="12" spans="1:9" x14ac:dyDescent="0.35">
      <c r="A12" s="82" t="s">
        <v>55</v>
      </c>
      <c r="B12" s="231" t="s">
        <v>79</v>
      </c>
      <c r="D12" s="83"/>
      <c r="E12" s="83"/>
      <c r="F12" s="83"/>
      <c r="G12" s="83"/>
      <c r="H12" s="83"/>
    </row>
    <row r="13" spans="1:9" x14ac:dyDescent="0.35">
      <c r="A13" s="82" t="s">
        <v>56</v>
      </c>
      <c r="B13" s="229" t="s">
        <v>140</v>
      </c>
      <c r="D13" s="83"/>
      <c r="E13" s="230"/>
      <c r="F13" s="230"/>
      <c r="G13" s="230"/>
      <c r="H13" s="230"/>
    </row>
    <row r="14" spans="1:9" x14ac:dyDescent="0.35">
      <c r="A14" s="82" t="s">
        <v>1</v>
      </c>
      <c r="B14" s="229">
        <f>SUM(D21:D43)</f>
        <v>4493</v>
      </c>
      <c r="D14" s="83"/>
      <c r="E14" s="83"/>
      <c r="F14" s="83"/>
      <c r="G14" s="83"/>
      <c r="H14" s="232"/>
    </row>
    <row r="15" spans="1:9" x14ac:dyDescent="0.35">
      <c r="A15" s="82" t="s">
        <v>58</v>
      </c>
      <c r="B15" s="233" t="s">
        <v>59</v>
      </c>
      <c r="D15" s="83"/>
      <c r="E15" s="83"/>
      <c r="F15" s="83"/>
      <c r="G15" s="83"/>
      <c r="H15" s="230"/>
    </row>
    <row r="16" spans="1:9" x14ac:dyDescent="0.35">
      <c r="A16" s="82" t="s">
        <v>60</v>
      </c>
      <c r="B16" s="90" t="s">
        <v>164</v>
      </c>
      <c r="D16" s="83"/>
      <c r="E16" s="83"/>
      <c r="F16" s="83"/>
      <c r="G16" s="83"/>
      <c r="H16" s="89"/>
    </row>
    <row r="17" spans="1:9" x14ac:dyDescent="0.35">
      <c r="A17" s="82" t="s">
        <v>114</v>
      </c>
      <c r="B17" s="82" t="s">
        <v>25</v>
      </c>
      <c r="C17" s="82"/>
      <c r="D17" s="81"/>
      <c r="E17" s="81"/>
      <c r="F17" s="81"/>
      <c r="G17" s="81"/>
      <c r="H17" s="81"/>
      <c r="I17" s="82"/>
    </row>
    <row r="18" spans="1:9" ht="15.65" customHeight="1" x14ac:dyDescent="0.35">
      <c r="A18" s="395" t="s">
        <v>5</v>
      </c>
      <c r="B18" s="400" t="s">
        <v>113</v>
      </c>
      <c r="C18" s="395" t="s">
        <v>62</v>
      </c>
      <c r="D18" s="395" t="s">
        <v>4</v>
      </c>
      <c r="E18" s="395" t="s">
        <v>63</v>
      </c>
      <c r="F18" s="395"/>
      <c r="G18" s="395"/>
      <c r="H18" s="395"/>
      <c r="I18" s="395" t="s">
        <v>64</v>
      </c>
    </row>
    <row r="19" spans="1:9" ht="31" x14ac:dyDescent="0.35">
      <c r="A19" s="395"/>
      <c r="B19" s="401"/>
      <c r="C19" s="395"/>
      <c r="D19" s="396"/>
      <c r="E19" s="91" t="s">
        <v>165</v>
      </c>
      <c r="F19" s="91" t="s">
        <v>166</v>
      </c>
      <c r="G19" s="91" t="s">
        <v>167</v>
      </c>
      <c r="H19" s="91" t="s">
        <v>136</v>
      </c>
      <c r="I19" s="395"/>
    </row>
    <row r="20" spans="1:9" x14ac:dyDescent="0.35">
      <c r="A20" s="91" t="s">
        <v>88</v>
      </c>
      <c r="B20" s="91"/>
      <c r="C20" s="91" t="s">
        <v>89</v>
      </c>
      <c r="D20" s="234"/>
      <c r="E20" s="234"/>
      <c r="F20" s="131"/>
      <c r="G20" s="91"/>
      <c r="H20" s="131">
        <v>44838.243055555555</v>
      </c>
      <c r="I20" s="91"/>
    </row>
    <row r="21" spans="1:9" x14ac:dyDescent="0.35">
      <c r="A21" s="219" t="s">
        <v>80</v>
      </c>
      <c r="B21" s="205">
        <v>625960</v>
      </c>
      <c r="C21" s="215" t="s">
        <v>81</v>
      </c>
      <c r="D21" s="201">
        <v>5</v>
      </c>
      <c r="E21" s="214">
        <v>6.9444444444444441E-3</v>
      </c>
      <c r="F21" s="203">
        <f>E21+H20</f>
        <v>44838.25</v>
      </c>
      <c r="G21" s="203">
        <v>4.1666666666666664E-2</v>
      </c>
      <c r="H21" s="203">
        <f>F21+G21</f>
        <v>44838.291666666664</v>
      </c>
      <c r="I21" s="240" t="s">
        <v>131</v>
      </c>
    </row>
    <row r="22" spans="1:9" x14ac:dyDescent="0.35">
      <c r="A22" s="219" t="s">
        <v>70</v>
      </c>
      <c r="B22" s="205">
        <v>620960</v>
      </c>
      <c r="C22" s="215" t="s">
        <v>126</v>
      </c>
      <c r="D22" s="205">
        <v>337</v>
      </c>
      <c r="E22" s="214">
        <v>0.27083333333333331</v>
      </c>
      <c r="F22" s="203">
        <f>E22+H21</f>
        <v>44838.5625</v>
      </c>
      <c r="G22" s="203">
        <v>4.1666666666666664E-2</v>
      </c>
      <c r="H22" s="203">
        <f t="shared" ref="H22:H30" si="0">G22+F22</f>
        <v>44838.604166666664</v>
      </c>
      <c r="I22" s="240" t="s">
        <v>132</v>
      </c>
    </row>
    <row r="23" spans="1:9" x14ac:dyDescent="0.35">
      <c r="A23" s="235"/>
      <c r="B23" s="235"/>
      <c r="C23" s="236"/>
      <c r="D23" s="159"/>
      <c r="E23" s="158"/>
      <c r="F23" s="131">
        <f>H22</f>
        <v>44838.604166666664</v>
      </c>
      <c r="G23" s="131">
        <v>0.375</v>
      </c>
      <c r="H23" s="131">
        <f t="shared" si="0"/>
        <v>44838.979166666664</v>
      </c>
      <c r="I23" s="241" t="s">
        <v>21</v>
      </c>
    </row>
    <row r="24" spans="1:9" x14ac:dyDescent="0.35">
      <c r="A24" s="219" t="s">
        <v>70</v>
      </c>
      <c r="B24" s="205">
        <v>620960</v>
      </c>
      <c r="C24" s="215" t="s">
        <v>126</v>
      </c>
      <c r="D24" s="205"/>
      <c r="E24" s="214"/>
      <c r="F24" s="203">
        <f>H23+E24</f>
        <v>44838.979166666664</v>
      </c>
      <c r="G24" s="203">
        <v>4.1666666666666664E-2</v>
      </c>
      <c r="H24" s="203">
        <f t="shared" si="0"/>
        <v>44839.020833333328</v>
      </c>
      <c r="I24" s="240" t="s">
        <v>131</v>
      </c>
    </row>
    <row r="25" spans="1:9" x14ac:dyDescent="0.35">
      <c r="A25" s="235"/>
      <c r="B25" s="235"/>
      <c r="C25" s="237"/>
      <c r="D25" s="159">
        <v>49</v>
      </c>
      <c r="E25" s="158">
        <v>3.4722222222222224E-2</v>
      </c>
      <c r="F25" s="131">
        <f>E25+H24</f>
        <v>44839.055555555547</v>
      </c>
      <c r="G25" s="131">
        <v>4.1666666666666664E-2</v>
      </c>
      <c r="H25" s="131">
        <f t="shared" si="0"/>
        <v>44839.097222222212</v>
      </c>
      <c r="I25" s="241" t="s">
        <v>93</v>
      </c>
    </row>
    <row r="26" spans="1:9" x14ac:dyDescent="0.35">
      <c r="A26" s="235"/>
      <c r="B26" s="235"/>
      <c r="C26" s="236"/>
      <c r="D26" s="159">
        <v>490</v>
      </c>
      <c r="E26" s="158">
        <v>0.34027777777777773</v>
      </c>
      <c r="F26" s="131">
        <f>E26+H25</f>
        <v>44839.437499999993</v>
      </c>
      <c r="G26" s="131">
        <v>4.1666666666666664E-2</v>
      </c>
      <c r="H26" s="131">
        <f t="shared" si="0"/>
        <v>44839.479166666657</v>
      </c>
      <c r="I26" s="241" t="s">
        <v>93</v>
      </c>
    </row>
    <row r="27" spans="1:9" x14ac:dyDescent="0.35">
      <c r="A27" s="159"/>
      <c r="B27" s="159"/>
      <c r="C27" s="236"/>
      <c r="D27" s="159">
        <v>540</v>
      </c>
      <c r="E27" s="158">
        <v>0.375</v>
      </c>
      <c r="F27" s="131">
        <f>H26+E27</f>
        <v>44839.854166666657</v>
      </c>
      <c r="G27" s="131">
        <v>4.1666666666666664E-2</v>
      </c>
      <c r="H27" s="131">
        <f t="shared" si="0"/>
        <v>44839.895833333321</v>
      </c>
      <c r="I27" s="241" t="s">
        <v>93</v>
      </c>
    </row>
    <row r="28" spans="1:9" x14ac:dyDescent="0.35">
      <c r="A28" s="159"/>
      <c r="B28" s="159"/>
      <c r="C28" s="236"/>
      <c r="D28" s="159"/>
      <c r="E28" s="158"/>
      <c r="F28" s="131">
        <f>H27</f>
        <v>44839.895833333321</v>
      </c>
      <c r="G28" s="131">
        <v>0.375</v>
      </c>
      <c r="H28" s="131">
        <f t="shared" si="0"/>
        <v>44840.270833333321</v>
      </c>
      <c r="I28" s="241" t="s">
        <v>96</v>
      </c>
    </row>
    <row r="29" spans="1:9" x14ac:dyDescent="0.35">
      <c r="A29" s="159"/>
      <c r="B29" s="159"/>
      <c r="C29" s="236"/>
      <c r="D29" s="159">
        <v>540</v>
      </c>
      <c r="E29" s="158">
        <v>0.375</v>
      </c>
      <c r="F29" s="131">
        <f>H28+E29</f>
        <v>44840.645833333321</v>
      </c>
      <c r="G29" s="131">
        <v>4.1666666666666664E-2</v>
      </c>
      <c r="H29" s="131">
        <f t="shared" si="0"/>
        <v>44840.687499999985</v>
      </c>
      <c r="I29" s="241" t="s">
        <v>93</v>
      </c>
    </row>
    <row r="30" spans="1:9" ht="31" x14ac:dyDescent="0.35">
      <c r="A30" s="219" t="s">
        <v>130</v>
      </c>
      <c r="B30" s="205">
        <v>140960</v>
      </c>
      <c r="C30" s="215" t="s">
        <v>125</v>
      </c>
      <c r="D30" s="205">
        <f>1870-D29-D27-D26</f>
        <v>300</v>
      </c>
      <c r="E30" s="214">
        <v>0.22916666666666666</v>
      </c>
      <c r="F30" s="203">
        <f>H29+E30</f>
        <v>44840.91666666665</v>
      </c>
      <c r="G30" s="203">
        <v>4.1666666666666664E-2</v>
      </c>
      <c r="H30" s="203">
        <f t="shared" si="0"/>
        <v>44840.958333333314</v>
      </c>
      <c r="I30" s="240" t="s">
        <v>132</v>
      </c>
    </row>
    <row r="31" spans="1:9" x14ac:dyDescent="0.35">
      <c r="A31" s="159"/>
      <c r="B31" s="159"/>
      <c r="C31" s="236"/>
      <c r="D31" s="159"/>
      <c r="E31" s="158"/>
      <c r="F31" s="131">
        <f>H30</f>
        <v>44840.958333333314</v>
      </c>
      <c r="G31" s="131">
        <v>0.29166666666666669</v>
      </c>
      <c r="H31" s="131">
        <f>F31+G31</f>
        <v>44841.249999999978</v>
      </c>
      <c r="I31" s="241" t="s">
        <v>96</v>
      </c>
    </row>
    <row r="32" spans="1:9" ht="31" x14ac:dyDescent="0.35">
      <c r="A32" s="219" t="s">
        <v>130</v>
      </c>
      <c r="B32" s="205">
        <v>140960</v>
      </c>
      <c r="C32" s="215" t="s">
        <v>125</v>
      </c>
      <c r="D32" s="205"/>
      <c r="E32" s="214"/>
      <c r="F32" s="203">
        <f>H31</f>
        <v>44841.249999999978</v>
      </c>
      <c r="G32" s="203">
        <v>8.3333333333333329E-2</v>
      </c>
      <c r="H32" s="203">
        <f t="shared" ref="H32:H42" si="1">G32+F32</f>
        <v>44841.333333333314</v>
      </c>
      <c r="I32" s="242" t="s">
        <v>168</v>
      </c>
    </row>
    <row r="33" spans="1:9" x14ac:dyDescent="0.35">
      <c r="A33" s="235"/>
      <c r="B33" s="235"/>
      <c r="C33" s="236"/>
      <c r="D33" s="159">
        <f>1080/2</f>
        <v>540</v>
      </c>
      <c r="E33" s="158">
        <v>0.375</v>
      </c>
      <c r="F33" s="131">
        <f>H32+E33</f>
        <v>44841.708333333314</v>
      </c>
      <c r="G33" s="131">
        <v>4.1666666666666664E-2</v>
      </c>
      <c r="H33" s="131">
        <f t="shared" si="1"/>
        <v>44841.749999999978</v>
      </c>
      <c r="I33" s="241" t="s">
        <v>93</v>
      </c>
    </row>
    <row r="34" spans="1:9" x14ac:dyDescent="0.35">
      <c r="A34" s="235"/>
      <c r="B34" s="235"/>
      <c r="C34" s="236"/>
      <c r="D34" s="159">
        <v>540</v>
      </c>
      <c r="E34" s="158">
        <v>0.375</v>
      </c>
      <c r="F34" s="131">
        <f>H33+E34</f>
        <v>44842.124999999978</v>
      </c>
      <c r="G34" s="131">
        <v>4.1666666666666664E-2</v>
      </c>
      <c r="H34" s="131">
        <f t="shared" si="1"/>
        <v>44842.166666666642</v>
      </c>
      <c r="I34" s="241" t="s">
        <v>93</v>
      </c>
    </row>
    <row r="35" spans="1:9" x14ac:dyDescent="0.35">
      <c r="A35" s="235"/>
      <c r="B35" s="235"/>
      <c r="C35" s="236"/>
      <c r="D35" s="159"/>
      <c r="E35" s="158"/>
      <c r="F35" s="131">
        <f>H34</f>
        <v>44842.166666666642</v>
      </c>
      <c r="G35" s="131">
        <v>0.375</v>
      </c>
      <c r="H35" s="131">
        <f t="shared" si="1"/>
        <v>44842.541666666642</v>
      </c>
      <c r="I35" s="241" t="s">
        <v>96</v>
      </c>
    </row>
    <row r="36" spans="1:9" x14ac:dyDescent="0.35">
      <c r="A36" s="159"/>
      <c r="B36" s="159"/>
      <c r="C36" s="236"/>
      <c r="D36" s="159">
        <v>540</v>
      </c>
      <c r="E36" s="158">
        <v>0.375</v>
      </c>
      <c r="F36" s="131">
        <f>H35+E36</f>
        <v>44842.916666666642</v>
      </c>
      <c r="G36" s="131">
        <v>4.1666666666666664E-2</v>
      </c>
      <c r="H36" s="131">
        <f t="shared" si="1"/>
        <v>44842.958333333307</v>
      </c>
      <c r="I36" s="241" t="s">
        <v>93</v>
      </c>
    </row>
    <row r="37" spans="1:9" x14ac:dyDescent="0.35">
      <c r="A37" s="219" t="s">
        <v>70</v>
      </c>
      <c r="B37" s="205">
        <v>620960</v>
      </c>
      <c r="C37" s="215" t="s">
        <v>126</v>
      </c>
      <c r="D37" s="205">
        <v>250</v>
      </c>
      <c r="E37" s="214">
        <v>0.20833333333333334</v>
      </c>
      <c r="F37" s="203">
        <f>H36+E37</f>
        <v>44843.166666666642</v>
      </c>
      <c r="G37" s="203">
        <v>4.1666666666666664E-2</v>
      </c>
      <c r="H37" s="203">
        <f t="shared" si="1"/>
        <v>44843.208333333307</v>
      </c>
      <c r="I37" s="240" t="s">
        <v>132</v>
      </c>
    </row>
    <row r="38" spans="1:9" x14ac:dyDescent="0.35">
      <c r="A38" s="159"/>
      <c r="B38" s="159"/>
      <c r="C38" s="236"/>
      <c r="D38" s="159"/>
      <c r="E38" s="158"/>
      <c r="F38" s="131">
        <f>H37</f>
        <v>44843.208333333307</v>
      </c>
      <c r="G38" s="131">
        <v>0.35416666666666669</v>
      </c>
      <c r="H38" s="131">
        <f t="shared" si="1"/>
        <v>44843.562499999971</v>
      </c>
      <c r="I38" s="241" t="s">
        <v>96</v>
      </c>
    </row>
    <row r="39" spans="1:9" x14ac:dyDescent="0.35">
      <c r="A39" s="219" t="s">
        <v>70</v>
      </c>
      <c r="B39" s="205">
        <v>620960</v>
      </c>
      <c r="C39" s="215" t="s">
        <v>126</v>
      </c>
      <c r="D39" s="205"/>
      <c r="E39" s="214"/>
      <c r="F39" s="203">
        <f>H38</f>
        <v>44843.562499999971</v>
      </c>
      <c r="G39" s="203">
        <v>4.1666666666666664E-2</v>
      </c>
      <c r="H39" s="203">
        <f t="shared" si="1"/>
        <v>44843.604166666635</v>
      </c>
      <c r="I39" s="240" t="s">
        <v>131</v>
      </c>
    </row>
    <row r="40" spans="1:9" x14ac:dyDescent="0.35">
      <c r="A40" s="159"/>
      <c r="B40" s="159"/>
      <c r="C40" s="236"/>
      <c r="D40" s="159"/>
      <c r="E40" s="158"/>
      <c r="F40" s="131">
        <f>H39</f>
        <v>44843.604166666635</v>
      </c>
      <c r="G40" s="131">
        <v>4.1666666666666664E-2</v>
      </c>
      <c r="H40" s="131">
        <f t="shared" si="1"/>
        <v>44843.645833333299</v>
      </c>
      <c r="I40" s="241" t="s">
        <v>93</v>
      </c>
    </row>
    <row r="41" spans="1:9" x14ac:dyDescent="0.35">
      <c r="A41" s="219" t="s">
        <v>80</v>
      </c>
      <c r="B41" s="205">
        <v>625960</v>
      </c>
      <c r="C41" s="215" t="s">
        <v>81</v>
      </c>
      <c r="D41" s="205">
        <v>337</v>
      </c>
      <c r="E41" s="214">
        <v>0.27083333333333331</v>
      </c>
      <c r="F41" s="203">
        <f>H40+E41</f>
        <v>44843.916666666635</v>
      </c>
      <c r="G41" s="203">
        <v>4.1666666666666664E-2</v>
      </c>
      <c r="H41" s="203">
        <f t="shared" si="1"/>
        <v>44843.958333333299</v>
      </c>
      <c r="I41" s="240" t="s">
        <v>132</v>
      </c>
    </row>
    <row r="42" spans="1:9" x14ac:dyDescent="0.35">
      <c r="A42" s="235"/>
      <c r="B42" s="235"/>
      <c r="C42" s="236"/>
      <c r="D42" s="159">
        <v>12</v>
      </c>
      <c r="E42" s="158">
        <v>1.8749999999999999E-2</v>
      </c>
      <c r="F42" s="131">
        <f>H41+E42</f>
        <v>44843.977083333302</v>
      </c>
      <c r="G42" s="131">
        <v>4.1666666666666664E-2</v>
      </c>
      <c r="H42" s="131">
        <f t="shared" si="1"/>
        <v>44844.018749999967</v>
      </c>
      <c r="I42" s="241" t="s">
        <v>93</v>
      </c>
    </row>
    <row r="43" spans="1:9" x14ac:dyDescent="0.35">
      <c r="A43" s="91" t="s">
        <v>88</v>
      </c>
      <c r="B43" s="91"/>
      <c r="C43" s="91" t="s">
        <v>89</v>
      </c>
      <c r="D43" s="159">
        <v>13</v>
      </c>
      <c r="E43" s="158">
        <v>2.0833333333333332E-2</v>
      </c>
      <c r="F43" s="131">
        <f>H42+E43</f>
        <v>44844.039583333302</v>
      </c>
      <c r="G43" s="131"/>
      <c r="H43" s="131"/>
      <c r="I43" s="241"/>
    </row>
    <row r="44" spans="1:9" x14ac:dyDescent="0.35">
      <c r="A44" s="97"/>
      <c r="B44" s="97"/>
      <c r="C44" s="98"/>
      <c r="D44" s="99"/>
      <c r="E44" s="99"/>
      <c r="F44" s="100"/>
      <c r="G44" s="101"/>
      <c r="H44" s="101"/>
      <c r="I44" s="102"/>
    </row>
    <row r="45" spans="1:9" x14ac:dyDescent="0.35">
      <c r="A45" s="97" t="s">
        <v>73</v>
      </c>
      <c r="B45" s="103">
        <f>SUM(E21:E43,G21:G42)</f>
        <v>5.7965277777777802</v>
      </c>
      <c r="D45" s="405" t="s">
        <v>106</v>
      </c>
      <c r="E45" s="405"/>
      <c r="F45" s="405"/>
      <c r="G45" s="405"/>
      <c r="H45" s="405"/>
      <c r="I45" s="405"/>
    </row>
    <row r="46" spans="1:9" x14ac:dyDescent="0.35">
      <c r="A46" s="104" t="s">
        <v>74</v>
      </c>
      <c r="B46" s="103">
        <f>SUM(E21:E43)</f>
        <v>3.2756944444444449</v>
      </c>
      <c r="D46" s="405"/>
      <c r="E46" s="405"/>
      <c r="F46" s="405"/>
      <c r="G46" s="405"/>
      <c r="H46" s="405"/>
      <c r="I46" s="405"/>
    </row>
    <row r="47" spans="1:9" x14ac:dyDescent="0.35">
      <c r="A47" s="104" t="s">
        <v>119</v>
      </c>
      <c r="B47" s="103">
        <f>G41+G39+G37+G32+G30+G24+G22+G21</f>
        <v>0.375</v>
      </c>
      <c r="D47" s="405"/>
      <c r="E47" s="405"/>
      <c r="F47" s="405"/>
      <c r="G47" s="405"/>
      <c r="H47" s="405"/>
      <c r="I47" s="405"/>
    </row>
    <row r="48" spans="1:9" ht="15.75" customHeight="1" x14ac:dyDescent="0.35">
      <c r="A48" s="104" t="s">
        <v>120</v>
      </c>
      <c r="B48" s="103">
        <f>G23+G25+G26+G27+G28+G29+G31+G33+G34+G35+G36+G38+G40+G42</f>
        <v>2.145833333333333</v>
      </c>
      <c r="D48" s="405"/>
      <c r="E48" s="405"/>
      <c r="F48" s="405"/>
      <c r="G48" s="405"/>
      <c r="H48" s="405"/>
      <c r="I48" s="405"/>
    </row>
    <row r="49" spans="1:9" x14ac:dyDescent="0.35">
      <c r="A49" s="81"/>
      <c r="B49" s="81"/>
      <c r="C49" s="135"/>
      <c r="D49" s="405"/>
      <c r="E49" s="405"/>
      <c r="F49" s="405"/>
      <c r="G49" s="405"/>
      <c r="H49" s="405"/>
      <c r="I49" s="405"/>
    </row>
    <row r="50" spans="1:9" x14ac:dyDescent="0.35">
      <c r="A50" s="81"/>
      <c r="B50" s="81"/>
      <c r="C50" s="136"/>
      <c r="D50" s="405"/>
      <c r="E50" s="405"/>
      <c r="F50" s="405"/>
      <c r="G50" s="405"/>
      <c r="H50" s="405"/>
      <c r="I50" s="405"/>
    </row>
    <row r="51" spans="1:9" x14ac:dyDescent="0.35">
      <c r="A51" s="238" t="s">
        <v>169</v>
      </c>
    </row>
    <row r="52" spans="1:9" ht="72" customHeight="1" x14ac:dyDescent="0.35"/>
    <row r="53" spans="1:9" ht="46.5" customHeight="1" x14ac:dyDescent="0.35"/>
  </sheetData>
  <mergeCells count="9">
    <mergeCell ref="D45:I50"/>
    <mergeCell ref="A7:I7"/>
    <mergeCell ref="A8:I8"/>
    <mergeCell ref="A18:A19"/>
    <mergeCell ref="B18:B19"/>
    <mergeCell ref="C18:C19"/>
    <mergeCell ref="D18:D19"/>
    <mergeCell ref="E18:H18"/>
    <mergeCell ref="I18:I19"/>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59"/>
  <sheetViews>
    <sheetView zoomScale="60" zoomScaleNormal="60" workbookViewId="0">
      <selection activeCell="C13" sqref="C13"/>
    </sheetView>
  </sheetViews>
  <sheetFormatPr defaultColWidth="9.1796875" defaultRowHeight="15.5" x14ac:dyDescent="0.35"/>
  <cols>
    <col min="1" max="1" width="42" style="42" customWidth="1"/>
    <col min="2" max="2" width="19.81640625" style="42" customWidth="1"/>
    <col min="3" max="3" width="39" style="42" customWidth="1"/>
    <col min="4" max="4" width="20.7265625" style="42" customWidth="1"/>
    <col min="5" max="5" width="15.453125" style="42" customWidth="1"/>
    <col min="6" max="6" width="19.26953125" style="42" customWidth="1"/>
    <col min="7" max="7" width="15.453125" style="42" customWidth="1"/>
    <col min="8" max="8" width="17.81640625" style="42" customWidth="1"/>
    <col min="9" max="9" width="42.81640625" style="42" customWidth="1"/>
    <col min="10" max="16384" width="9.1796875" style="42"/>
  </cols>
  <sheetData>
    <row r="1" spans="1:9" x14ac:dyDescent="0.35">
      <c r="A1" s="144" t="s">
        <v>12</v>
      </c>
      <c r="B1" s="144"/>
      <c r="C1" s="144" t="s">
        <v>12</v>
      </c>
      <c r="E1" s="145"/>
      <c r="F1" s="146"/>
      <c r="G1" s="146"/>
      <c r="H1" s="147"/>
      <c r="I1" s="144" t="s">
        <v>13</v>
      </c>
    </row>
    <row r="2" spans="1:9" ht="47.25" customHeight="1" x14ac:dyDescent="0.35">
      <c r="A2" s="56" t="s">
        <v>109</v>
      </c>
      <c r="B2" s="56"/>
      <c r="C2" s="49" t="s">
        <v>129</v>
      </c>
      <c r="E2" s="153"/>
      <c r="F2" s="154"/>
      <c r="G2" s="154"/>
      <c r="H2" s="154"/>
      <c r="I2" s="60" t="s">
        <v>85</v>
      </c>
    </row>
    <row r="3" spans="1:9" x14ac:dyDescent="0.35">
      <c r="A3" s="149" t="s">
        <v>128</v>
      </c>
      <c r="B3" s="149"/>
      <c r="C3" s="48" t="s">
        <v>116</v>
      </c>
      <c r="E3" s="150"/>
      <c r="F3" s="151"/>
      <c r="G3" s="151"/>
      <c r="H3" s="151"/>
      <c r="I3" s="48" t="s">
        <v>139</v>
      </c>
    </row>
    <row r="4" spans="1:9" x14ac:dyDescent="0.35">
      <c r="A4" s="140">
        <f>B9-2</f>
        <v>45121</v>
      </c>
      <c r="B4" s="140"/>
      <c r="C4" s="140">
        <f>A4</f>
        <v>45121</v>
      </c>
      <c r="E4" s="155"/>
      <c r="F4" s="155"/>
      <c r="G4" s="155"/>
      <c r="H4" s="155"/>
      <c r="I4" s="140">
        <f>C4</f>
        <v>45121</v>
      </c>
    </row>
    <row r="5" spans="1:9" x14ac:dyDescent="0.35">
      <c r="A5" s="89"/>
      <c r="B5" s="89"/>
      <c r="C5" s="162"/>
      <c r="D5" s="162"/>
      <c r="E5" s="155"/>
      <c r="F5" s="155"/>
      <c r="G5" s="155"/>
      <c r="H5" s="226"/>
      <c r="I5" s="226"/>
    </row>
    <row r="6" spans="1:9" x14ac:dyDescent="0.35">
      <c r="A6" s="227"/>
      <c r="B6" s="227"/>
      <c r="C6" s="81"/>
      <c r="D6" s="81"/>
      <c r="E6" s="81"/>
      <c r="F6" s="81"/>
      <c r="G6" s="81"/>
      <c r="H6" s="81"/>
      <c r="I6" s="81"/>
    </row>
    <row r="7" spans="1:9" x14ac:dyDescent="0.35">
      <c r="A7" s="411" t="s">
        <v>14</v>
      </c>
      <c r="B7" s="411"/>
      <c r="C7" s="411"/>
      <c r="D7" s="411"/>
      <c r="E7" s="411"/>
      <c r="F7" s="411"/>
      <c r="G7" s="411"/>
      <c r="H7" s="411"/>
      <c r="I7" s="411"/>
    </row>
    <row r="8" spans="1:9" x14ac:dyDescent="0.35">
      <c r="A8" s="404" t="s">
        <v>171</v>
      </c>
      <c r="B8" s="404"/>
      <c r="C8" s="404"/>
      <c r="D8" s="404"/>
      <c r="E8" s="404"/>
      <c r="F8" s="404"/>
      <c r="G8" s="404"/>
      <c r="H8" s="404"/>
      <c r="I8" s="404"/>
    </row>
    <row r="9" spans="1:9" x14ac:dyDescent="0.35">
      <c r="A9" s="82" t="s">
        <v>54</v>
      </c>
      <c r="B9" s="228">
        <v>45123</v>
      </c>
      <c r="D9" s="83"/>
      <c r="E9" s="84"/>
      <c r="F9" s="83"/>
      <c r="G9" s="83"/>
      <c r="H9" s="83"/>
    </row>
    <row r="10" spans="1:9" x14ac:dyDescent="0.35">
      <c r="A10" s="78" t="s">
        <v>51</v>
      </c>
      <c r="B10" s="229" t="s">
        <v>138</v>
      </c>
      <c r="D10" s="77"/>
      <c r="E10" s="77"/>
      <c r="F10" s="77"/>
      <c r="G10" s="77"/>
      <c r="H10" s="230"/>
    </row>
    <row r="11" spans="1:9" x14ac:dyDescent="0.35">
      <c r="A11" s="78" t="s">
        <v>53</v>
      </c>
      <c r="B11" s="229" t="s">
        <v>185</v>
      </c>
      <c r="D11" s="77"/>
      <c r="E11" s="167"/>
      <c r="F11" s="167"/>
      <c r="G11" s="77"/>
      <c r="H11" s="230"/>
      <c r="I11" s="239"/>
    </row>
    <row r="12" spans="1:9" x14ac:dyDescent="0.35">
      <c r="A12" s="82" t="s">
        <v>55</v>
      </c>
      <c r="B12" s="231" t="s">
        <v>79</v>
      </c>
      <c r="D12" s="83"/>
      <c r="E12" s="83"/>
      <c r="F12" s="83"/>
      <c r="G12" s="83"/>
      <c r="H12" s="83"/>
    </row>
    <row r="13" spans="1:9" x14ac:dyDescent="0.35">
      <c r="A13" s="82" t="s">
        <v>56</v>
      </c>
      <c r="B13" s="229" t="s">
        <v>140</v>
      </c>
      <c r="D13" s="83"/>
      <c r="E13" s="230"/>
      <c r="F13" s="230"/>
      <c r="G13" s="230"/>
      <c r="H13" s="230"/>
    </row>
    <row r="14" spans="1:9" x14ac:dyDescent="0.35">
      <c r="A14" s="82" t="s">
        <v>1</v>
      </c>
      <c r="B14" s="229">
        <f>SUM(D21:D49)</f>
        <v>4745</v>
      </c>
      <c r="D14" s="83"/>
      <c r="E14" s="83"/>
      <c r="F14" s="83"/>
      <c r="G14" s="83"/>
      <c r="H14" s="232"/>
    </row>
    <row r="15" spans="1:9" x14ac:dyDescent="0.35">
      <c r="A15" s="82" t="s">
        <v>58</v>
      </c>
      <c r="B15" s="233" t="s">
        <v>170</v>
      </c>
      <c r="D15" s="83"/>
      <c r="E15" s="83"/>
      <c r="F15" s="83"/>
      <c r="G15" s="83"/>
      <c r="H15" s="230"/>
    </row>
    <row r="16" spans="1:9" x14ac:dyDescent="0.35">
      <c r="A16" s="82" t="s">
        <v>60</v>
      </c>
      <c r="B16" s="90" t="s">
        <v>164</v>
      </c>
      <c r="D16" s="83"/>
      <c r="E16" s="83"/>
      <c r="F16" s="83"/>
      <c r="G16" s="83"/>
      <c r="H16" s="89"/>
    </row>
    <row r="17" spans="1:9" x14ac:dyDescent="0.35">
      <c r="A17" s="82" t="s">
        <v>114</v>
      </c>
      <c r="B17" s="82" t="s">
        <v>25</v>
      </c>
      <c r="C17" s="82"/>
      <c r="D17" s="81"/>
      <c r="E17" s="81"/>
      <c r="F17" s="81"/>
      <c r="G17" s="81"/>
      <c r="H17" s="81"/>
      <c r="I17" s="82"/>
    </row>
    <row r="18" spans="1:9" ht="15.65" customHeight="1" x14ac:dyDescent="0.35">
      <c r="A18" s="395" t="s">
        <v>5</v>
      </c>
      <c r="B18" s="400" t="s">
        <v>113</v>
      </c>
      <c r="C18" s="395" t="s">
        <v>62</v>
      </c>
      <c r="D18" s="395" t="s">
        <v>4</v>
      </c>
      <c r="E18" s="395" t="s">
        <v>63</v>
      </c>
      <c r="F18" s="395"/>
      <c r="G18" s="395"/>
      <c r="H18" s="395"/>
      <c r="I18" s="395" t="s">
        <v>64</v>
      </c>
    </row>
    <row r="19" spans="1:9" ht="31" x14ac:dyDescent="0.35">
      <c r="A19" s="395"/>
      <c r="B19" s="401"/>
      <c r="C19" s="395"/>
      <c r="D19" s="396"/>
      <c r="E19" s="91" t="s">
        <v>165</v>
      </c>
      <c r="F19" s="91" t="s">
        <v>166</v>
      </c>
      <c r="G19" s="91" t="s">
        <v>167</v>
      </c>
      <c r="H19" s="91" t="s">
        <v>136</v>
      </c>
      <c r="I19" s="395"/>
    </row>
    <row r="20" spans="1:9" x14ac:dyDescent="0.35">
      <c r="A20" s="91" t="s">
        <v>88</v>
      </c>
      <c r="B20" s="91"/>
      <c r="C20" s="91" t="s">
        <v>172</v>
      </c>
      <c r="D20" s="234"/>
      <c r="E20" s="234"/>
      <c r="F20" s="131"/>
      <c r="G20" s="91"/>
      <c r="H20" s="131">
        <v>45122.243055555555</v>
      </c>
      <c r="I20" s="91"/>
    </row>
    <row r="21" spans="1:9" x14ac:dyDescent="0.35">
      <c r="A21" s="243" t="s">
        <v>80</v>
      </c>
      <c r="B21" s="244">
        <v>625960</v>
      </c>
      <c r="C21" s="245" t="s">
        <v>81</v>
      </c>
      <c r="D21" s="249">
        <v>5</v>
      </c>
      <c r="E21" s="246">
        <v>6.9444444444444441E-3</v>
      </c>
      <c r="F21" s="247">
        <f>E21+H20</f>
        <v>45122.25</v>
      </c>
      <c r="G21" s="247">
        <v>4.1666666666666664E-2</v>
      </c>
      <c r="H21" s="247">
        <f>F21+G21</f>
        <v>45122.291666666664</v>
      </c>
      <c r="I21" s="248" t="s">
        <v>131</v>
      </c>
    </row>
    <row r="22" spans="1:9" x14ac:dyDescent="0.35">
      <c r="A22" s="243" t="s">
        <v>70</v>
      </c>
      <c r="B22" s="244">
        <v>620960</v>
      </c>
      <c r="C22" s="245" t="s">
        <v>126</v>
      </c>
      <c r="D22" s="244">
        <v>337</v>
      </c>
      <c r="E22" s="246">
        <v>0.27083333333333331</v>
      </c>
      <c r="F22" s="247">
        <f t="shared" ref="F22:F49" si="0">E22+H21</f>
        <v>45122.5625</v>
      </c>
      <c r="G22" s="247">
        <v>4.1666666666666664E-2</v>
      </c>
      <c r="H22" s="247">
        <f t="shared" ref="H22:H48" si="1">F22+G22</f>
        <v>45122.604166666664</v>
      </c>
      <c r="I22" s="248" t="s">
        <v>132</v>
      </c>
    </row>
    <row r="23" spans="1:9" x14ac:dyDescent="0.35">
      <c r="A23" s="259"/>
      <c r="B23" s="259"/>
      <c r="C23" s="260"/>
      <c r="D23" s="206"/>
      <c r="E23" s="209"/>
      <c r="F23" s="211">
        <f t="shared" si="0"/>
        <v>45122.604166666664</v>
      </c>
      <c r="G23" s="211">
        <v>0.375</v>
      </c>
      <c r="H23" s="211">
        <f t="shared" si="1"/>
        <v>45122.979166666664</v>
      </c>
      <c r="I23" s="206" t="s">
        <v>21</v>
      </c>
    </row>
    <row r="24" spans="1:9" x14ac:dyDescent="0.35">
      <c r="A24" s="251" t="s">
        <v>70</v>
      </c>
      <c r="B24" s="252">
        <v>620960</v>
      </c>
      <c r="C24" s="253" t="s">
        <v>126</v>
      </c>
      <c r="D24" s="249"/>
      <c r="E24" s="254"/>
      <c r="F24" s="247">
        <f t="shared" si="0"/>
        <v>45122.979166666664</v>
      </c>
      <c r="G24" s="247">
        <v>4.1666666666666664E-2</v>
      </c>
      <c r="H24" s="247">
        <f t="shared" si="1"/>
        <v>45123.020833333328</v>
      </c>
      <c r="I24" s="244" t="s">
        <v>131</v>
      </c>
    </row>
    <row r="25" spans="1:9" x14ac:dyDescent="0.35">
      <c r="A25" s="206" t="s">
        <v>153</v>
      </c>
      <c r="B25" s="207"/>
      <c r="C25" s="208"/>
      <c r="D25" s="206">
        <v>370</v>
      </c>
      <c r="E25" s="209">
        <v>0.25</v>
      </c>
      <c r="F25" s="211">
        <f t="shared" si="0"/>
        <v>45123.270833333328</v>
      </c>
      <c r="G25" s="211">
        <v>2.0833333333333332E-2</v>
      </c>
      <c r="H25" s="211">
        <f t="shared" si="1"/>
        <v>45123.291666666664</v>
      </c>
      <c r="I25" s="206" t="s">
        <v>93</v>
      </c>
    </row>
    <row r="26" spans="1:9" x14ac:dyDescent="0.35">
      <c r="A26" s="206" t="s">
        <v>153</v>
      </c>
      <c r="B26" s="207"/>
      <c r="C26" s="208"/>
      <c r="D26" s="206"/>
      <c r="E26" s="209"/>
      <c r="F26" s="211">
        <f t="shared" si="0"/>
        <v>45123.291666666664</v>
      </c>
      <c r="G26" s="211">
        <v>2.0833333333333332E-2</v>
      </c>
      <c r="H26" s="211">
        <f t="shared" si="1"/>
        <v>45123.3125</v>
      </c>
      <c r="I26" s="206" t="s">
        <v>93</v>
      </c>
    </row>
    <row r="27" spans="1:9" x14ac:dyDescent="0.35">
      <c r="A27" s="206" t="s">
        <v>153</v>
      </c>
      <c r="B27" s="207"/>
      <c r="C27" s="208"/>
      <c r="D27" s="206">
        <v>550</v>
      </c>
      <c r="E27" s="209">
        <v>0.36805555555555558</v>
      </c>
      <c r="F27" s="211">
        <f t="shared" si="0"/>
        <v>45123.680555555555</v>
      </c>
      <c r="G27" s="211">
        <v>2.0833333333333332E-2</v>
      </c>
      <c r="H27" s="211">
        <f t="shared" si="1"/>
        <v>45123.701388888891</v>
      </c>
      <c r="I27" s="206" t="s">
        <v>93</v>
      </c>
    </row>
    <row r="28" spans="1:9" x14ac:dyDescent="0.35">
      <c r="A28" s="206"/>
      <c r="B28" s="207"/>
      <c r="C28" s="208"/>
      <c r="D28" s="206"/>
      <c r="E28" s="209"/>
      <c r="F28" s="211">
        <f t="shared" si="0"/>
        <v>45123.701388888891</v>
      </c>
      <c r="G28" s="211">
        <v>0.375</v>
      </c>
      <c r="H28" s="211">
        <f t="shared" si="1"/>
        <v>45124.076388888891</v>
      </c>
      <c r="I28" s="206" t="s">
        <v>96</v>
      </c>
    </row>
    <row r="29" spans="1:9" x14ac:dyDescent="0.35">
      <c r="A29" s="206" t="s">
        <v>153</v>
      </c>
      <c r="B29" s="207"/>
      <c r="C29" s="208"/>
      <c r="D29" s="206">
        <v>550</v>
      </c>
      <c r="E29" s="209">
        <v>0.36805555555555558</v>
      </c>
      <c r="F29" s="211">
        <f t="shared" si="0"/>
        <v>45124.444444444445</v>
      </c>
      <c r="G29" s="211">
        <v>2.0833333333333332E-2</v>
      </c>
      <c r="H29" s="211">
        <f t="shared" si="1"/>
        <v>45124.465277777781</v>
      </c>
      <c r="I29" s="206" t="s">
        <v>93</v>
      </c>
    </row>
    <row r="30" spans="1:9" x14ac:dyDescent="0.35">
      <c r="A30" s="206" t="s">
        <v>153</v>
      </c>
      <c r="B30" s="207"/>
      <c r="C30" s="208"/>
      <c r="D30" s="206"/>
      <c r="E30" s="209"/>
      <c r="F30" s="211">
        <f t="shared" si="0"/>
        <v>45124.465277777781</v>
      </c>
      <c r="G30" s="211">
        <v>2.0833333333333332E-2</v>
      </c>
      <c r="H30" s="211">
        <f t="shared" si="1"/>
        <v>45124.486111111117</v>
      </c>
      <c r="I30" s="206" t="s">
        <v>93</v>
      </c>
    </row>
    <row r="31" spans="1:9" x14ac:dyDescent="0.35">
      <c r="A31" s="206" t="s">
        <v>153</v>
      </c>
      <c r="B31" s="207"/>
      <c r="C31" s="208"/>
      <c r="D31" s="206"/>
      <c r="E31" s="209"/>
      <c r="F31" s="211">
        <f t="shared" si="0"/>
        <v>45124.486111111117</v>
      </c>
      <c r="G31" s="211">
        <v>2.0833333333333332E-2</v>
      </c>
      <c r="H31" s="211">
        <f t="shared" si="1"/>
        <v>45124.506944444453</v>
      </c>
      <c r="I31" s="206" t="s">
        <v>93</v>
      </c>
    </row>
    <row r="32" spans="1:9" ht="46.5" x14ac:dyDescent="0.35">
      <c r="A32" s="255" t="s">
        <v>154</v>
      </c>
      <c r="B32" s="256">
        <v>108960</v>
      </c>
      <c r="C32" s="253" t="s">
        <v>155</v>
      </c>
      <c r="D32" s="244">
        <v>550</v>
      </c>
      <c r="E32" s="246">
        <v>0.40972222222222227</v>
      </c>
      <c r="F32" s="247">
        <f t="shared" si="0"/>
        <v>45124.916666666672</v>
      </c>
      <c r="G32" s="247">
        <v>4.1666666666666664E-2</v>
      </c>
      <c r="H32" s="247">
        <f t="shared" si="1"/>
        <v>45124.958333333336</v>
      </c>
      <c r="I32" s="245" t="s">
        <v>156</v>
      </c>
    </row>
    <row r="33" spans="1:9" ht="31" x14ac:dyDescent="0.35">
      <c r="A33" s="257" t="s">
        <v>157</v>
      </c>
      <c r="B33" s="258">
        <v>130210</v>
      </c>
      <c r="C33" s="253" t="s">
        <v>158</v>
      </c>
      <c r="D33" s="244">
        <v>0.5</v>
      </c>
      <c r="E33" s="246">
        <v>1.0416666666666666E-2</v>
      </c>
      <c r="F33" s="247">
        <f t="shared" si="0"/>
        <v>45124.96875</v>
      </c>
      <c r="G33" s="247">
        <v>2.0833333333333332E-2</v>
      </c>
      <c r="H33" s="247">
        <f t="shared" si="1"/>
        <v>45124.989583333336</v>
      </c>
      <c r="I33" s="244" t="s">
        <v>132</v>
      </c>
    </row>
    <row r="34" spans="1:9" x14ac:dyDescent="0.35">
      <c r="A34" s="206"/>
      <c r="B34" s="207"/>
      <c r="C34" s="208"/>
      <c r="D34" s="206"/>
      <c r="E34" s="209"/>
      <c r="F34" s="211">
        <f t="shared" si="0"/>
        <v>45124.989583333336</v>
      </c>
      <c r="G34" s="211">
        <v>0.375</v>
      </c>
      <c r="H34" s="211">
        <f t="shared" si="1"/>
        <v>45125.364583333336</v>
      </c>
      <c r="I34" s="218" t="s">
        <v>96</v>
      </c>
    </row>
    <row r="35" spans="1:9" ht="46.5" x14ac:dyDescent="0.35">
      <c r="A35" s="255" t="s">
        <v>154</v>
      </c>
      <c r="B35" s="256">
        <v>108960</v>
      </c>
      <c r="C35" s="253" t="s">
        <v>155</v>
      </c>
      <c r="D35" s="244">
        <v>0.5</v>
      </c>
      <c r="E35" s="246">
        <v>2.0833333333333332E-2</v>
      </c>
      <c r="F35" s="247">
        <f t="shared" si="0"/>
        <v>45125.385416666672</v>
      </c>
      <c r="G35" s="247">
        <v>4.1666666666666664E-2</v>
      </c>
      <c r="H35" s="247">
        <f t="shared" si="1"/>
        <v>45125.427083333336</v>
      </c>
      <c r="I35" s="244" t="s">
        <v>131</v>
      </c>
    </row>
    <row r="36" spans="1:9" x14ac:dyDescent="0.35">
      <c r="A36" s="206" t="s">
        <v>153</v>
      </c>
      <c r="B36" s="207"/>
      <c r="C36" s="208"/>
      <c r="D36" s="206"/>
      <c r="E36" s="209"/>
      <c r="F36" s="211">
        <f t="shared" si="0"/>
        <v>45125.427083333336</v>
      </c>
      <c r="G36" s="211">
        <v>2.0833333333333332E-2</v>
      </c>
      <c r="H36" s="211">
        <f t="shared" si="1"/>
        <v>45125.447916666672</v>
      </c>
      <c r="I36" s="206" t="s">
        <v>93</v>
      </c>
    </row>
    <row r="37" spans="1:9" x14ac:dyDescent="0.35">
      <c r="A37" s="206" t="s">
        <v>153</v>
      </c>
      <c r="B37" s="207"/>
      <c r="C37" s="208"/>
      <c r="D37" s="206">
        <v>550</v>
      </c>
      <c r="E37" s="209">
        <v>0.36805555555555558</v>
      </c>
      <c r="F37" s="211">
        <f t="shared" si="0"/>
        <v>45125.815972222226</v>
      </c>
      <c r="G37" s="211">
        <v>2.0833333333333332E-2</v>
      </c>
      <c r="H37" s="211">
        <f t="shared" si="1"/>
        <v>45125.836805555562</v>
      </c>
      <c r="I37" s="206" t="s">
        <v>93</v>
      </c>
    </row>
    <row r="38" spans="1:9" x14ac:dyDescent="0.35">
      <c r="A38" s="206" t="s">
        <v>153</v>
      </c>
      <c r="B38" s="207"/>
      <c r="C38" s="208"/>
      <c r="D38" s="206"/>
      <c r="E38" s="209"/>
      <c r="F38" s="211">
        <f t="shared" si="0"/>
        <v>45125.836805555562</v>
      </c>
      <c r="G38" s="211">
        <v>2.0833333333333332E-2</v>
      </c>
      <c r="H38" s="211">
        <f t="shared" si="1"/>
        <v>45125.857638888898</v>
      </c>
      <c r="I38" s="206" t="s">
        <v>93</v>
      </c>
    </row>
    <row r="39" spans="1:9" x14ac:dyDescent="0.35">
      <c r="A39" s="206" t="s">
        <v>153</v>
      </c>
      <c r="B39" s="207"/>
      <c r="C39" s="208"/>
      <c r="D39" s="206">
        <v>550</v>
      </c>
      <c r="E39" s="209">
        <v>0.36805555555555558</v>
      </c>
      <c r="F39" s="211">
        <f t="shared" si="0"/>
        <v>45126.225694444453</v>
      </c>
      <c r="G39" s="211">
        <v>2.0833333333333332E-2</v>
      </c>
      <c r="H39" s="211">
        <f t="shared" si="1"/>
        <v>45126.246527777788</v>
      </c>
      <c r="I39" s="206" t="s">
        <v>93</v>
      </c>
    </row>
    <row r="40" spans="1:9" x14ac:dyDescent="0.35">
      <c r="A40" s="206"/>
      <c r="B40" s="207"/>
      <c r="C40" s="208"/>
      <c r="D40" s="206"/>
      <c r="E40" s="209"/>
      <c r="F40" s="211">
        <f t="shared" si="0"/>
        <v>45126.246527777788</v>
      </c>
      <c r="G40" s="211">
        <v>0.375</v>
      </c>
      <c r="H40" s="211">
        <f t="shared" si="1"/>
        <v>45126.621527777788</v>
      </c>
      <c r="I40" s="206" t="s">
        <v>96</v>
      </c>
    </row>
    <row r="41" spans="1:9" x14ac:dyDescent="0.35">
      <c r="A41" s="206" t="s">
        <v>153</v>
      </c>
      <c r="B41" s="207"/>
      <c r="C41" s="208"/>
      <c r="D41" s="206">
        <v>550</v>
      </c>
      <c r="E41" s="209">
        <v>0.36805555555555558</v>
      </c>
      <c r="F41" s="211">
        <f t="shared" si="0"/>
        <v>45126.989583333343</v>
      </c>
      <c r="G41" s="211">
        <v>2.0833333333333332E-2</v>
      </c>
      <c r="H41" s="211">
        <f t="shared" si="1"/>
        <v>45127.010416666679</v>
      </c>
      <c r="I41" s="206" t="s">
        <v>93</v>
      </c>
    </row>
    <row r="42" spans="1:9" x14ac:dyDescent="0.35">
      <c r="A42" s="206" t="s">
        <v>153</v>
      </c>
      <c r="B42" s="207"/>
      <c r="C42" s="208"/>
      <c r="D42" s="206"/>
      <c r="E42" s="209"/>
      <c r="F42" s="211">
        <f t="shared" si="0"/>
        <v>45127.010416666679</v>
      </c>
      <c r="G42" s="211">
        <v>2.0833333333333332E-2</v>
      </c>
      <c r="H42" s="211">
        <f t="shared" si="1"/>
        <v>45127.031250000015</v>
      </c>
      <c r="I42" s="206" t="s">
        <v>93</v>
      </c>
    </row>
    <row r="43" spans="1:9" x14ac:dyDescent="0.35">
      <c r="A43" s="243" t="s">
        <v>70</v>
      </c>
      <c r="B43" s="250">
        <v>620960</v>
      </c>
      <c r="C43" s="253" t="s">
        <v>159</v>
      </c>
      <c r="D43" s="244">
        <v>370</v>
      </c>
      <c r="E43" s="246">
        <v>0.23958333333333334</v>
      </c>
      <c r="F43" s="247">
        <f t="shared" si="0"/>
        <v>45127.27083333335</v>
      </c>
      <c r="G43" s="247">
        <v>4.1666666666666664E-2</v>
      </c>
      <c r="H43" s="247">
        <f t="shared" si="1"/>
        <v>45127.312500000015</v>
      </c>
      <c r="I43" s="244" t="s">
        <v>132</v>
      </c>
    </row>
    <row r="44" spans="1:9" x14ac:dyDescent="0.35">
      <c r="A44" s="206"/>
      <c r="B44" s="206"/>
      <c r="C44" s="260"/>
      <c r="D44" s="206"/>
      <c r="E44" s="209"/>
      <c r="F44" s="211">
        <f t="shared" si="0"/>
        <v>45127.312500000015</v>
      </c>
      <c r="G44" s="211">
        <v>0.35416666666666669</v>
      </c>
      <c r="H44" s="211">
        <f t="shared" si="1"/>
        <v>45127.666666666679</v>
      </c>
      <c r="I44" s="206" t="s">
        <v>96</v>
      </c>
    </row>
    <row r="45" spans="1:9" x14ac:dyDescent="0.35">
      <c r="A45" s="243" t="s">
        <v>70</v>
      </c>
      <c r="B45" s="244">
        <v>620960</v>
      </c>
      <c r="C45" s="245" t="s">
        <v>126</v>
      </c>
      <c r="D45" s="244"/>
      <c r="E45" s="246"/>
      <c r="F45" s="247">
        <f t="shared" si="0"/>
        <v>45127.666666666679</v>
      </c>
      <c r="G45" s="247">
        <v>4.1666666666666664E-2</v>
      </c>
      <c r="H45" s="247">
        <f t="shared" si="1"/>
        <v>45127.708333333343</v>
      </c>
      <c r="I45" s="248" t="s">
        <v>131</v>
      </c>
    </row>
    <row r="46" spans="1:9" x14ac:dyDescent="0.35">
      <c r="A46" s="206"/>
      <c r="B46" s="206"/>
      <c r="C46" s="260"/>
      <c r="D46" s="206"/>
      <c r="E46" s="209"/>
      <c r="F46" s="211">
        <f t="shared" si="0"/>
        <v>45127.708333333343</v>
      </c>
      <c r="G46" s="211">
        <v>2.0833333333333332E-2</v>
      </c>
      <c r="H46" s="211">
        <f t="shared" si="1"/>
        <v>45127.729166666679</v>
      </c>
      <c r="I46" s="206" t="s">
        <v>93</v>
      </c>
    </row>
    <row r="47" spans="1:9" x14ac:dyDescent="0.35">
      <c r="A47" s="243" t="s">
        <v>80</v>
      </c>
      <c r="B47" s="244">
        <v>625960</v>
      </c>
      <c r="C47" s="245" t="s">
        <v>81</v>
      </c>
      <c r="D47" s="244">
        <v>337</v>
      </c>
      <c r="E47" s="246">
        <v>0.3125</v>
      </c>
      <c r="F47" s="247">
        <f t="shared" si="0"/>
        <v>45128.041666666679</v>
      </c>
      <c r="G47" s="247">
        <v>4.1666666666666664E-2</v>
      </c>
      <c r="H47" s="247">
        <f t="shared" si="1"/>
        <v>45128.083333333343</v>
      </c>
      <c r="I47" s="248" t="s">
        <v>132</v>
      </c>
    </row>
    <row r="48" spans="1:9" x14ac:dyDescent="0.35">
      <c r="A48" s="259"/>
      <c r="B48" s="259"/>
      <c r="C48" s="260"/>
      <c r="D48" s="206">
        <v>12</v>
      </c>
      <c r="E48" s="209">
        <v>1.8749999999999999E-2</v>
      </c>
      <c r="F48" s="211">
        <f t="shared" si="0"/>
        <v>45128.102083333346</v>
      </c>
      <c r="G48" s="211">
        <v>2.0833333333333332E-2</v>
      </c>
      <c r="H48" s="211">
        <f t="shared" si="1"/>
        <v>45128.122916666682</v>
      </c>
      <c r="I48" s="206" t="s">
        <v>93</v>
      </c>
    </row>
    <row r="49" spans="1:9" x14ac:dyDescent="0.35">
      <c r="A49" s="91" t="s">
        <v>88</v>
      </c>
      <c r="B49" s="91"/>
      <c r="C49" s="91" t="s">
        <v>172</v>
      </c>
      <c r="D49" s="159">
        <v>13</v>
      </c>
      <c r="E49" s="158">
        <v>2.0833333333333332E-2</v>
      </c>
      <c r="F49" s="131">
        <f t="shared" si="0"/>
        <v>45128.143750000017</v>
      </c>
      <c r="G49" s="131"/>
      <c r="H49" s="131"/>
      <c r="I49" s="241"/>
    </row>
    <row r="50" spans="1:9" x14ac:dyDescent="0.35">
      <c r="A50" s="97"/>
      <c r="B50" s="97"/>
      <c r="C50" s="98"/>
      <c r="D50" s="99"/>
      <c r="E50" s="99"/>
      <c r="F50" s="100"/>
      <c r="G50" s="101"/>
      <c r="H50" s="101"/>
      <c r="I50" s="102"/>
    </row>
    <row r="51" spans="1:9" x14ac:dyDescent="0.35">
      <c r="A51" s="97" t="s">
        <v>73</v>
      </c>
      <c r="B51" s="103">
        <f>SUM(E21:E49,G21:G49)</f>
        <v>5.9006944444444427</v>
      </c>
      <c r="D51" s="405" t="s">
        <v>106</v>
      </c>
      <c r="E51" s="405"/>
      <c r="F51" s="405"/>
      <c r="G51" s="405"/>
      <c r="H51" s="405"/>
      <c r="I51" s="405"/>
    </row>
    <row r="52" spans="1:9" x14ac:dyDescent="0.35">
      <c r="A52" s="104" t="s">
        <v>74</v>
      </c>
      <c r="B52" s="103">
        <f>SUM(E21:E49)</f>
        <v>3.4006944444444445</v>
      </c>
      <c r="D52" s="405"/>
      <c r="E52" s="405"/>
      <c r="F52" s="405"/>
      <c r="G52" s="405"/>
      <c r="H52" s="405"/>
      <c r="I52" s="405"/>
    </row>
    <row r="53" spans="1:9" x14ac:dyDescent="0.35">
      <c r="A53" s="104" t="s">
        <v>119</v>
      </c>
      <c r="B53" s="103">
        <f>G21+G22+G24+G32+G33+G35+G43+G45+G47</f>
        <v>0.35416666666666669</v>
      </c>
      <c r="D53" s="405"/>
      <c r="E53" s="405"/>
      <c r="F53" s="405"/>
      <c r="G53" s="405"/>
      <c r="H53" s="405"/>
      <c r="I53" s="405"/>
    </row>
    <row r="54" spans="1:9" ht="15.75" customHeight="1" x14ac:dyDescent="0.35">
      <c r="A54" s="104" t="s">
        <v>120</v>
      </c>
      <c r="B54" s="103">
        <f>SUM(G23,G25:G31,G34,G36:G42,G44,G46,G48)</f>
        <v>2.145833333333333</v>
      </c>
      <c r="D54" s="405"/>
      <c r="E54" s="405"/>
      <c r="F54" s="405"/>
      <c r="G54" s="405"/>
      <c r="H54" s="405"/>
      <c r="I54" s="405"/>
    </row>
    <row r="55" spans="1:9" x14ac:dyDescent="0.35">
      <c r="A55" s="81"/>
      <c r="B55" s="81"/>
      <c r="C55" s="135"/>
      <c r="D55" s="405"/>
      <c r="E55" s="405"/>
      <c r="F55" s="405"/>
      <c r="G55" s="405"/>
      <c r="H55" s="405"/>
      <c r="I55" s="405"/>
    </row>
    <row r="56" spans="1:9" x14ac:dyDescent="0.35">
      <c r="A56" s="81"/>
      <c r="B56" s="81"/>
      <c r="C56" s="136"/>
      <c r="D56" s="405"/>
      <c r="E56" s="405"/>
      <c r="F56" s="405"/>
      <c r="G56" s="405"/>
      <c r="H56" s="405"/>
      <c r="I56" s="405"/>
    </row>
    <row r="57" spans="1:9" x14ac:dyDescent="0.35">
      <c r="A57" s="238" t="s">
        <v>169</v>
      </c>
    </row>
    <row r="58" spans="1:9" ht="72" customHeight="1" x14ac:dyDescent="0.35"/>
    <row r="59" spans="1:9" ht="46.5" customHeight="1" x14ac:dyDescent="0.35"/>
  </sheetData>
  <mergeCells count="9">
    <mergeCell ref="D51:I56"/>
    <mergeCell ref="A7:I7"/>
    <mergeCell ref="A8:I8"/>
    <mergeCell ref="A18:A19"/>
    <mergeCell ref="B18:B19"/>
    <mergeCell ref="C18:C19"/>
    <mergeCell ref="D18:D19"/>
    <mergeCell ref="E18:H18"/>
    <mergeCell ref="I18:I19"/>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1"/>
  <sheetViews>
    <sheetView workbookViewId="0">
      <selection activeCell="C36" sqref="C36"/>
    </sheetView>
  </sheetViews>
  <sheetFormatPr defaultColWidth="9.1796875" defaultRowHeight="15.5" x14ac:dyDescent="0.35"/>
  <cols>
    <col min="1" max="1" width="42" style="42" customWidth="1"/>
    <col min="2" max="2" width="19.81640625" style="42" customWidth="1"/>
    <col min="3" max="3" width="39" style="42" customWidth="1"/>
    <col min="4" max="4" width="20.7265625" style="42" customWidth="1"/>
    <col min="5" max="5" width="15.453125" style="42" customWidth="1"/>
    <col min="6" max="6" width="19.26953125" style="42" customWidth="1"/>
    <col min="7" max="7" width="15.453125" style="42" customWidth="1"/>
    <col min="8" max="8" width="17.81640625" style="42" customWidth="1"/>
    <col min="9" max="9" width="42.81640625" style="42" customWidth="1"/>
    <col min="10" max="16384" width="9.1796875" style="42"/>
  </cols>
  <sheetData>
    <row r="1" spans="1:9" x14ac:dyDescent="0.35">
      <c r="A1" s="144" t="s">
        <v>12</v>
      </c>
      <c r="B1" s="144"/>
      <c r="C1" s="144" t="s">
        <v>12</v>
      </c>
      <c r="E1" s="145"/>
      <c r="F1" s="146"/>
      <c r="G1" s="146"/>
      <c r="H1" s="147"/>
      <c r="I1" s="144" t="s">
        <v>13</v>
      </c>
    </row>
    <row r="2" spans="1:9" ht="47.25" customHeight="1" x14ac:dyDescent="0.35">
      <c r="A2" s="56" t="s">
        <v>109</v>
      </c>
      <c r="B2" s="56"/>
      <c r="C2" s="49" t="s">
        <v>129</v>
      </c>
      <c r="E2" s="153"/>
      <c r="F2" s="154"/>
      <c r="G2" s="154"/>
      <c r="H2" s="154"/>
      <c r="I2" s="60" t="s">
        <v>85</v>
      </c>
    </row>
    <row r="3" spans="1:9" x14ac:dyDescent="0.35">
      <c r="A3" s="149" t="s">
        <v>128</v>
      </c>
      <c r="B3" s="149"/>
      <c r="C3" s="48" t="s">
        <v>116</v>
      </c>
      <c r="E3" s="150"/>
      <c r="F3" s="151"/>
      <c r="G3" s="151"/>
      <c r="H3" s="151"/>
      <c r="I3" s="48" t="s">
        <v>139</v>
      </c>
    </row>
    <row r="4" spans="1:9" x14ac:dyDescent="0.35">
      <c r="A4" s="140">
        <f>B9</f>
        <v>45474</v>
      </c>
      <c r="B4" s="140"/>
      <c r="C4" s="140">
        <f>A4</f>
        <v>45474</v>
      </c>
      <c r="E4" s="155"/>
      <c r="F4" s="155"/>
      <c r="G4" s="155"/>
      <c r="H4" s="155"/>
      <c r="I4" s="140">
        <f>C4</f>
        <v>45474</v>
      </c>
    </row>
    <row r="5" spans="1:9" x14ac:dyDescent="0.35">
      <c r="A5" s="89"/>
      <c r="B5" s="89"/>
      <c r="C5" s="162"/>
      <c r="D5" s="162"/>
      <c r="E5" s="155"/>
      <c r="F5" s="155"/>
      <c r="G5" s="155"/>
      <c r="H5" s="226"/>
      <c r="I5" s="226"/>
    </row>
    <row r="6" spans="1:9" x14ac:dyDescent="0.35">
      <c r="A6" s="227"/>
      <c r="B6" s="227"/>
      <c r="C6" s="81"/>
      <c r="D6" s="81"/>
      <c r="E6" s="81"/>
      <c r="F6" s="81"/>
      <c r="G6" s="81"/>
      <c r="H6" s="81"/>
      <c r="I6" s="81"/>
    </row>
    <row r="7" spans="1:9" x14ac:dyDescent="0.35">
      <c r="A7" s="411" t="s">
        <v>14</v>
      </c>
      <c r="B7" s="411"/>
      <c r="C7" s="411"/>
      <c r="D7" s="411"/>
      <c r="E7" s="411"/>
      <c r="F7" s="411"/>
      <c r="G7" s="411"/>
      <c r="H7" s="411"/>
      <c r="I7" s="411"/>
    </row>
    <row r="8" spans="1:9" x14ac:dyDescent="0.35">
      <c r="A8" s="404" t="s">
        <v>171</v>
      </c>
      <c r="B8" s="404"/>
      <c r="C8" s="404"/>
      <c r="D8" s="404"/>
      <c r="E8" s="404"/>
      <c r="F8" s="404"/>
      <c r="G8" s="404"/>
      <c r="H8" s="404"/>
      <c r="I8" s="404"/>
    </row>
    <row r="9" spans="1:9" x14ac:dyDescent="0.35">
      <c r="A9" s="82" t="s">
        <v>54</v>
      </c>
      <c r="B9" s="228">
        <v>45474</v>
      </c>
      <c r="D9" s="83"/>
      <c r="E9" s="84"/>
      <c r="F9" s="83"/>
      <c r="G9" s="83"/>
      <c r="H9" s="83"/>
    </row>
    <row r="10" spans="1:9" x14ac:dyDescent="0.35">
      <c r="A10" s="78" t="s">
        <v>51</v>
      </c>
      <c r="B10" s="229" t="s">
        <v>138</v>
      </c>
      <c r="D10" s="77"/>
      <c r="E10" s="77"/>
      <c r="F10" s="77"/>
      <c r="G10" s="77"/>
      <c r="H10" s="230"/>
    </row>
    <row r="11" spans="1:9" x14ac:dyDescent="0.35">
      <c r="A11" s="78" t="s">
        <v>53</v>
      </c>
      <c r="B11" s="229" t="s">
        <v>186</v>
      </c>
      <c r="D11" s="77"/>
      <c r="E11" s="167"/>
      <c r="F11" s="167"/>
      <c r="G11" s="77"/>
      <c r="H11" s="230"/>
      <c r="I11" s="239"/>
    </row>
    <row r="12" spans="1:9" x14ac:dyDescent="0.35">
      <c r="A12" s="82" t="s">
        <v>55</v>
      </c>
      <c r="B12" s="231" t="s">
        <v>79</v>
      </c>
      <c r="D12" s="83"/>
      <c r="E12" s="83"/>
      <c r="F12" s="83"/>
      <c r="G12" s="83"/>
      <c r="H12" s="83"/>
    </row>
    <row r="13" spans="1:9" x14ac:dyDescent="0.35">
      <c r="A13" s="82" t="s">
        <v>56</v>
      </c>
      <c r="B13" s="229" t="s">
        <v>140</v>
      </c>
      <c r="D13" s="83"/>
      <c r="E13" s="230"/>
      <c r="F13" s="230"/>
      <c r="G13" s="230"/>
      <c r="H13" s="230"/>
    </row>
    <row r="14" spans="1:9" x14ac:dyDescent="0.35">
      <c r="A14" s="82" t="s">
        <v>1</v>
      </c>
      <c r="B14" s="229">
        <f>SUM(D20:D31)</f>
        <v>3065</v>
      </c>
      <c r="D14" s="83"/>
      <c r="E14" s="83"/>
      <c r="F14" s="83"/>
      <c r="G14" s="83"/>
      <c r="H14" s="232"/>
    </row>
    <row r="15" spans="1:9" x14ac:dyDescent="0.35">
      <c r="A15" s="82" t="s">
        <v>58</v>
      </c>
      <c r="B15" s="233" t="s">
        <v>170</v>
      </c>
      <c r="D15" s="83"/>
      <c r="E15" s="83"/>
      <c r="F15" s="83"/>
      <c r="G15" s="83"/>
      <c r="H15" s="230"/>
    </row>
    <row r="16" spans="1:9" x14ac:dyDescent="0.35">
      <c r="A16" s="82" t="s">
        <v>60</v>
      </c>
      <c r="B16" s="90" t="s">
        <v>164</v>
      </c>
      <c r="D16" s="83"/>
      <c r="E16" s="83"/>
      <c r="F16" s="83"/>
      <c r="G16" s="83"/>
      <c r="H16" s="89"/>
    </row>
    <row r="17" spans="1:9" x14ac:dyDescent="0.35">
      <c r="A17" s="82" t="s">
        <v>114</v>
      </c>
      <c r="B17" s="82" t="s">
        <v>25</v>
      </c>
      <c r="C17" s="82"/>
      <c r="D17" s="81"/>
      <c r="E17" s="81"/>
      <c r="F17" s="81"/>
      <c r="G17" s="81"/>
      <c r="H17" s="81"/>
      <c r="I17" s="82"/>
    </row>
    <row r="18" spans="1:9" ht="15.65" customHeight="1" x14ac:dyDescent="0.35">
      <c r="A18" s="395" t="s">
        <v>5</v>
      </c>
      <c r="B18" s="400" t="s">
        <v>113</v>
      </c>
      <c r="C18" s="395" t="s">
        <v>62</v>
      </c>
      <c r="D18" s="395" t="s">
        <v>4</v>
      </c>
      <c r="E18" s="395" t="s">
        <v>63</v>
      </c>
      <c r="F18" s="395"/>
      <c r="G18" s="395"/>
      <c r="H18" s="395"/>
      <c r="I18" s="395" t="s">
        <v>64</v>
      </c>
    </row>
    <row r="19" spans="1:9" ht="31" x14ac:dyDescent="0.35">
      <c r="A19" s="395"/>
      <c r="B19" s="401"/>
      <c r="C19" s="395"/>
      <c r="D19" s="396"/>
      <c r="E19" s="91" t="s">
        <v>165</v>
      </c>
      <c r="F19" s="91" t="s">
        <v>166</v>
      </c>
      <c r="G19" s="91" t="s">
        <v>167</v>
      </c>
      <c r="H19" s="91" t="s">
        <v>136</v>
      </c>
      <c r="I19" s="395"/>
    </row>
    <row r="20" spans="1:9" x14ac:dyDescent="0.35">
      <c r="A20" s="243" t="s">
        <v>80</v>
      </c>
      <c r="B20" s="244">
        <v>625960</v>
      </c>
      <c r="C20" s="245" t="s">
        <v>81</v>
      </c>
      <c r="D20" s="249"/>
      <c r="E20" s="246"/>
      <c r="F20" s="247">
        <v>45122.25</v>
      </c>
      <c r="G20" s="247">
        <v>4.1666666666666664E-2</v>
      </c>
      <c r="H20" s="247">
        <f>F20+G20</f>
        <v>45122.291666666664</v>
      </c>
      <c r="I20" s="248" t="s">
        <v>131</v>
      </c>
    </row>
    <row r="21" spans="1:9" x14ac:dyDescent="0.35">
      <c r="A21" s="243" t="s">
        <v>70</v>
      </c>
      <c r="B21" s="244">
        <v>620960</v>
      </c>
      <c r="C21" s="245" t="s">
        <v>126</v>
      </c>
      <c r="D21" s="244">
        <v>337</v>
      </c>
      <c r="E21" s="246">
        <v>0.27083333333333331</v>
      </c>
      <c r="F21" s="247">
        <f t="shared" ref="F21:F30" si="0">E21+H20</f>
        <v>45122.5625</v>
      </c>
      <c r="G21" s="247">
        <v>4.1666666666666664E-2</v>
      </c>
      <c r="H21" s="247">
        <f t="shared" ref="H21:H31" si="1">F21+G21</f>
        <v>45122.604166666664</v>
      </c>
      <c r="I21" s="248" t="s">
        <v>132</v>
      </c>
    </row>
    <row r="22" spans="1:9" x14ac:dyDescent="0.35">
      <c r="A22" s="259"/>
      <c r="B22" s="259"/>
      <c r="C22" s="260"/>
      <c r="D22" s="206"/>
      <c r="E22" s="209"/>
      <c r="F22" s="131">
        <f t="shared" si="0"/>
        <v>45122.604166666664</v>
      </c>
      <c r="G22" s="131">
        <v>0.375</v>
      </c>
      <c r="H22" s="131">
        <f t="shared" si="1"/>
        <v>45122.979166666664</v>
      </c>
      <c r="I22" s="159" t="s">
        <v>21</v>
      </c>
    </row>
    <row r="23" spans="1:9" x14ac:dyDescent="0.35">
      <c r="A23" s="251" t="s">
        <v>70</v>
      </c>
      <c r="B23" s="252">
        <v>620960</v>
      </c>
      <c r="C23" s="253" t="s">
        <v>126</v>
      </c>
      <c r="D23" s="249"/>
      <c r="E23" s="254"/>
      <c r="F23" s="247">
        <f t="shared" si="0"/>
        <v>45122.979166666664</v>
      </c>
      <c r="G23" s="247">
        <v>4.1666666666666664E-2</v>
      </c>
      <c r="H23" s="247">
        <f t="shared" si="1"/>
        <v>45123.020833333328</v>
      </c>
      <c r="I23" s="244" t="s">
        <v>131</v>
      </c>
    </row>
    <row r="24" spans="1:9" ht="46.5" x14ac:dyDescent="0.35">
      <c r="A24" s="255" t="s">
        <v>154</v>
      </c>
      <c r="B24" s="256">
        <v>108960</v>
      </c>
      <c r="C24" s="253" t="s">
        <v>155</v>
      </c>
      <c r="D24" s="244">
        <v>2020</v>
      </c>
      <c r="E24" s="246">
        <v>1.8958333333333333</v>
      </c>
      <c r="F24" s="247">
        <f>E24+H23</f>
        <v>45124.916666666664</v>
      </c>
      <c r="G24" s="247">
        <v>4.1666666666666664E-2</v>
      </c>
      <c r="H24" s="247">
        <f t="shared" si="1"/>
        <v>45124.958333333328</v>
      </c>
      <c r="I24" s="245" t="s">
        <v>156</v>
      </c>
    </row>
    <row r="25" spans="1:9" ht="31" x14ac:dyDescent="0.35">
      <c r="A25" s="257" t="s">
        <v>157</v>
      </c>
      <c r="B25" s="258">
        <v>130210</v>
      </c>
      <c r="C25" s="253" t="s">
        <v>158</v>
      </c>
      <c r="D25" s="244">
        <v>0.5</v>
      </c>
      <c r="E25" s="246">
        <v>1.0416666666666666E-2</v>
      </c>
      <c r="F25" s="247">
        <f t="shared" si="0"/>
        <v>45124.968749999993</v>
      </c>
      <c r="G25" s="247">
        <v>2.0833333333333332E-2</v>
      </c>
      <c r="H25" s="247">
        <f t="shared" si="1"/>
        <v>45124.989583333328</v>
      </c>
      <c r="I25" s="244" t="s">
        <v>132</v>
      </c>
    </row>
    <row r="26" spans="1:9" x14ac:dyDescent="0.35">
      <c r="A26" s="206"/>
      <c r="B26" s="207"/>
      <c r="C26" s="208"/>
      <c r="D26" s="206"/>
      <c r="E26" s="209"/>
      <c r="F26" s="131">
        <f t="shared" si="0"/>
        <v>45124.989583333328</v>
      </c>
      <c r="G26" s="131">
        <v>0.375</v>
      </c>
      <c r="H26" s="131">
        <f t="shared" si="1"/>
        <v>45125.364583333328</v>
      </c>
      <c r="I26" s="159" t="s">
        <v>21</v>
      </c>
    </row>
    <row r="27" spans="1:9" ht="46.5" x14ac:dyDescent="0.35">
      <c r="A27" s="255" t="s">
        <v>154</v>
      </c>
      <c r="B27" s="256">
        <v>108960</v>
      </c>
      <c r="C27" s="253" t="s">
        <v>155</v>
      </c>
      <c r="D27" s="244">
        <v>0.5</v>
      </c>
      <c r="E27" s="246">
        <v>2.0833333333333332E-2</v>
      </c>
      <c r="F27" s="247">
        <f t="shared" si="0"/>
        <v>45125.385416666664</v>
      </c>
      <c r="G27" s="247">
        <v>4.1666666666666664E-2</v>
      </c>
      <c r="H27" s="247">
        <f t="shared" si="1"/>
        <v>45125.427083333328</v>
      </c>
      <c r="I27" s="244" t="s">
        <v>131</v>
      </c>
    </row>
    <row r="28" spans="1:9" x14ac:dyDescent="0.35">
      <c r="A28" s="243" t="s">
        <v>70</v>
      </c>
      <c r="B28" s="250">
        <v>620960</v>
      </c>
      <c r="C28" s="253" t="s">
        <v>159</v>
      </c>
      <c r="D28" s="244">
        <v>370</v>
      </c>
      <c r="E28" s="246">
        <v>1.84375</v>
      </c>
      <c r="F28" s="247">
        <f>E28+H27</f>
        <v>45127.270833333328</v>
      </c>
      <c r="G28" s="247">
        <v>4.1666666666666664E-2</v>
      </c>
      <c r="H28" s="247">
        <f t="shared" si="1"/>
        <v>45127.312499999993</v>
      </c>
      <c r="I28" s="244" t="s">
        <v>132</v>
      </c>
    </row>
    <row r="29" spans="1:9" x14ac:dyDescent="0.35">
      <c r="A29" s="206"/>
      <c r="B29" s="206"/>
      <c r="C29" s="260"/>
      <c r="D29" s="206"/>
      <c r="E29" s="209"/>
      <c r="F29" s="131">
        <f t="shared" si="0"/>
        <v>45127.312499999993</v>
      </c>
      <c r="G29" s="131">
        <v>0.35416666666666669</v>
      </c>
      <c r="H29" s="131">
        <f t="shared" si="1"/>
        <v>45127.666666666657</v>
      </c>
      <c r="I29" s="159" t="s">
        <v>21</v>
      </c>
    </row>
    <row r="30" spans="1:9" x14ac:dyDescent="0.35">
      <c r="A30" s="243" t="s">
        <v>70</v>
      </c>
      <c r="B30" s="244">
        <v>620960</v>
      </c>
      <c r="C30" s="245" t="s">
        <v>126</v>
      </c>
      <c r="D30" s="244"/>
      <c r="E30" s="246"/>
      <c r="F30" s="247">
        <f t="shared" si="0"/>
        <v>45127.666666666657</v>
      </c>
      <c r="G30" s="247">
        <v>4.1666666666666664E-2</v>
      </c>
      <c r="H30" s="247">
        <f t="shared" si="1"/>
        <v>45127.708333333321</v>
      </c>
      <c r="I30" s="248" t="s">
        <v>131</v>
      </c>
    </row>
    <row r="31" spans="1:9" x14ac:dyDescent="0.35">
      <c r="A31" s="243" t="s">
        <v>80</v>
      </c>
      <c r="B31" s="244">
        <v>625960</v>
      </c>
      <c r="C31" s="245" t="s">
        <v>81</v>
      </c>
      <c r="D31" s="244">
        <v>337</v>
      </c>
      <c r="E31" s="246">
        <v>0.33333333333333331</v>
      </c>
      <c r="F31" s="247">
        <f>E31+H30</f>
        <v>45128.041666666657</v>
      </c>
      <c r="G31" s="247">
        <v>4.1666666666666664E-2</v>
      </c>
      <c r="H31" s="247">
        <f t="shared" si="1"/>
        <v>45128.083333333321</v>
      </c>
      <c r="I31" s="248" t="s">
        <v>132</v>
      </c>
    </row>
    <row r="32" spans="1:9" x14ac:dyDescent="0.35">
      <c r="A32" s="97"/>
      <c r="B32" s="97"/>
      <c r="C32" s="98"/>
      <c r="D32" s="99"/>
      <c r="E32" s="99"/>
      <c r="F32" s="100"/>
      <c r="G32" s="101"/>
      <c r="H32" s="101"/>
      <c r="I32" s="102"/>
    </row>
    <row r="33" spans="1:9" x14ac:dyDescent="0.35">
      <c r="A33" s="97" t="s">
        <v>73</v>
      </c>
      <c r="B33" s="103">
        <f>SUM(E20:E31,G20:G31)</f>
        <v>5.8333333333333348</v>
      </c>
      <c r="D33" s="405"/>
      <c r="E33" s="405"/>
      <c r="F33" s="405"/>
      <c r="G33" s="405"/>
      <c r="H33" s="405"/>
      <c r="I33" s="405"/>
    </row>
    <row r="34" spans="1:9" x14ac:dyDescent="0.35">
      <c r="A34" s="104" t="s">
        <v>74</v>
      </c>
      <c r="B34" s="103">
        <f>SUM(E20:E31)</f>
        <v>4.3749999999999991</v>
      </c>
      <c r="D34" s="405"/>
      <c r="E34" s="405"/>
      <c r="F34" s="405"/>
      <c r="G34" s="405"/>
      <c r="H34" s="405"/>
      <c r="I34" s="405"/>
    </row>
    <row r="35" spans="1:9" x14ac:dyDescent="0.35">
      <c r="A35" s="104" t="s">
        <v>119</v>
      </c>
      <c r="B35" s="103">
        <f>G20+G21+G23+G24+G25+G27+G28+G30+G31</f>
        <v>0.35416666666666669</v>
      </c>
      <c r="D35" s="405"/>
      <c r="E35" s="405"/>
      <c r="F35" s="405"/>
      <c r="G35" s="405"/>
      <c r="H35" s="405"/>
      <c r="I35" s="405"/>
    </row>
    <row r="36" spans="1:9" ht="15.75" customHeight="1" x14ac:dyDescent="0.35">
      <c r="A36" s="104" t="s">
        <v>120</v>
      </c>
      <c r="B36" s="103">
        <f>SUM(G22,G26,G29)</f>
        <v>1.1041666666666667</v>
      </c>
      <c r="D36" s="405"/>
      <c r="E36" s="405"/>
      <c r="F36" s="405"/>
      <c r="G36" s="405"/>
      <c r="H36" s="405"/>
      <c r="I36" s="405"/>
    </row>
    <row r="37" spans="1:9" x14ac:dyDescent="0.35">
      <c r="A37" s="81"/>
      <c r="B37" s="81"/>
      <c r="C37" s="135"/>
      <c r="D37" s="405"/>
      <c r="E37" s="405"/>
      <c r="F37" s="405"/>
      <c r="G37" s="405"/>
      <c r="H37" s="405"/>
      <c r="I37" s="405"/>
    </row>
    <row r="38" spans="1:9" x14ac:dyDescent="0.35">
      <c r="A38" s="81"/>
      <c r="B38" s="81"/>
      <c r="C38" s="136"/>
      <c r="D38" s="405"/>
      <c r="E38" s="405"/>
      <c r="F38" s="405"/>
      <c r="G38" s="405"/>
      <c r="H38" s="405"/>
      <c r="I38" s="405"/>
    </row>
    <row r="39" spans="1:9" x14ac:dyDescent="0.35">
      <c r="A39" s="268" t="s">
        <v>187</v>
      </c>
    </row>
    <row r="40" spans="1:9" ht="72" customHeight="1" x14ac:dyDescent="0.35"/>
    <row r="41" spans="1:9" ht="46.5" customHeight="1" x14ac:dyDescent="0.35"/>
  </sheetData>
  <mergeCells count="9">
    <mergeCell ref="D33:I38"/>
    <mergeCell ref="A7:I7"/>
    <mergeCell ref="A8:I8"/>
    <mergeCell ref="A18:A19"/>
    <mergeCell ref="B18:B19"/>
    <mergeCell ref="C18:C19"/>
    <mergeCell ref="D18:D19"/>
    <mergeCell ref="E18:H18"/>
    <mergeCell ref="I18:I19"/>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59"/>
  <sheetViews>
    <sheetView workbookViewId="0">
      <selection activeCell="D16" sqref="D16"/>
    </sheetView>
  </sheetViews>
  <sheetFormatPr defaultColWidth="9.1796875" defaultRowHeight="15.5" x14ac:dyDescent="0.35"/>
  <cols>
    <col min="1" max="1" width="42" style="42" customWidth="1"/>
    <col min="2" max="2" width="19.81640625" style="42" customWidth="1"/>
    <col min="3" max="3" width="39" style="42" customWidth="1"/>
    <col min="4" max="4" width="20.7265625" style="42" customWidth="1"/>
    <col min="5" max="5" width="15.453125" style="42" customWidth="1"/>
    <col min="6" max="6" width="19.26953125" style="42" customWidth="1"/>
    <col min="7" max="7" width="15.453125" style="42" customWidth="1"/>
    <col min="8" max="8" width="17.81640625" style="42" customWidth="1"/>
    <col min="9" max="9" width="42.81640625" style="42" customWidth="1"/>
    <col min="10" max="16384" width="9.1796875" style="42"/>
  </cols>
  <sheetData>
    <row r="1" spans="1:9" x14ac:dyDescent="0.35">
      <c r="A1" s="144" t="s">
        <v>12</v>
      </c>
      <c r="B1" s="144"/>
      <c r="C1" s="144" t="s">
        <v>12</v>
      </c>
      <c r="E1" s="145"/>
      <c r="F1" s="146"/>
      <c r="G1" s="146"/>
      <c r="H1" s="147"/>
      <c r="I1" s="144" t="s">
        <v>13</v>
      </c>
    </row>
    <row r="2" spans="1:9" ht="47.25" customHeight="1" x14ac:dyDescent="0.35">
      <c r="A2" s="56" t="s">
        <v>109</v>
      </c>
      <c r="B2" s="56"/>
      <c r="C2" s="49" t="s">
        <v>129</v>
      </c>
      <c r="E2" s="153"/>
      <c r="F2" s="154"/>
      <c r="G2" s="154"/>
      <c r="H2" s="154"/>
      <c r="I2" s="60" t="s">
        <v>85</v>
      </c>
    </row>
    <row r="3" spans="1:9" x14ac:dyDescent="0.35">
      <c r="A3" s="149" t="s">
        <v>128</v>
      </c>
      <c r="B3" s="149"/>
      <c r="C3" s="48" t="s">
        <v>116</v>
      </c>
      <c r="E3" s="150"/>
      <c r="F3" s="151"/>
      <c r="G3" s="151"/>
      <c r="H3" s="151"/>
      <c r="I3" s="48" t="s">
        <v>139</v>
      </c>
    </row>
    <row r="4" spans="1:9" x14ac:dyDescent="0.35">
      <c r="A4" s="140">
        <f>B9-1</f>
        <v>45475</v>
      </c>
      <c r="B4" s="140"/>
      <c r="C4" s="140">
        <f>A4</f>
        <v>45475</v>
      </c>
      <c r="E4" s="155"/>
      <c r="F4" s="155"/>
      <c r="G4" s="155"/>
      <c r="H4" s="155"/>
      <c r="I4" s="140">
        <f>C4</f>
        <v>45475</v>
      </c>
    </row>
    <row r="5" spans="1:9" x14ac:dyDescent="0.35">
      <c r="A5" s="89"/>
      <c r="B5" s="89"/>
      <c r="C5" s="162"/>
      <c r="D5" s="162"/>
      <c r="E5" s="155"/>
      <c r="F5" s="155"/>
      <c r="G5" s="155"/>
      <c r="H5" s="226"/>
      <c r="I5" s="226"/>
    </row>
    <row r="6" spans="1:9" x14ac:dyDescent="0.35">
      <c r="A6" s="227"/>
      <c r="B6" s="227"/>
      <c r="C6" s="81"/>
      <c r="D6" s="81"/>
      <c r="E6" s="81"/>
      <c r="F6" s="81"/>
      <c r="G6" s="81"/>
      <c r="H6" s="81"/>
      <c r="I6" s="81"/>
    </row>
    <row r="7" spans="1:9" x14ac:dyDescent="0.35">
      <c r="A7" s="411" t="s">
        <v>14</v>
      </c>
      <c r="B7" s="411"/>
      <c r="C7" s="411"/>
      <c r="D7" s="411"/>
      <c r="E7" s="411"/>
      <c r="F7" s="411"/>
      <c r="G7" s="411"/>
      <c r="H7" s="411"/>
      <c r="I7" s="411"/>
    </row>
    <row r="8" spans="1:9" x14ac:dyDescent="0.35">
      <c r="A8" s="404" t="s">
        <v>171</v>
      </c>
      <c r="B8" s="404"/>
      <c r="C8" s="404"/>
      <c r="D8" s="404"/>
      <c r="E8" s="404"/>
      <c r="F8" s="404"/>
      <c r="G8" s="404"/>
      <c r="H8" s="404"/>
      <c r="I8" s="404"/>
    </row>
    <row r="9" spans="1:9" x14ac:dyDescent="0.35">
      <c r="A9" s="82" t="s">
        <v>54</v>
      </c>
      <c r="B9" s="228">
        <v>45476</v>
      </c>
      <c r="D9" s="83"/>
      <c r="E9" s="84"/>
      <c r="F9" s="83"/>
      <c r="G9" s="83"/>
      <c r="H9" s="83"/>
    </row>
    <row r="10" spans="1:9" x14ac:dyDescent="0.35">
      <c r="A10" s="78" t="s">
        <v>51</v>
      </c>
      <c r="B10" s="229" t="s">
        <v>138</v>
      </c>
      <c r="D10" s="77"/>
      <c r="E10" s="77"/>
      <c r="F10" s="77"/>
      <c r="G10" s="77"/>
      <c r="H10" s="230"/>
    </row>
    <row r="11" spans="1:9" x14ac:dyDescent="0.35">
      <c r="A11" s="78" t="s">
        <v>53</v>
      </c>
      <c r="B11" s="229" t="s">
        <v>188</v>
      </c>
      <c r="D11" s="77"/>
      <c r="E11" s="167"/>
      <c r="F11" s="167"/>
      <c r="G11" s="77"/>
      <c r="H11" s="230"/>
      <c r="I11" s="239"/>
    </row>
    <row r="12" spans="1:9" x14ac:dyDescent="0.35">
      <c r="A12" s="82" t="s">
        <v>55</v>
      </c>
      <c r="B12" s="231" t="s">
        <v>189</v>
      </c>
      <c r="D12" s="83"/>
      <c r="E12" s="83"/>
      <c r="F12" s="83"/>
      <c r="G12" s="83"/>
      <c r="H12" s="83"/>
    </row>
    <row r="13" spans="1:9" x14ac:dyDescent="0.35">
      <c r="A13" s="82" t="s">
        <v>56</v>
      </c>
      <c r="B13" s="229" t="s">
        <v>140</v>
      </c>
      <c r="D13" s="83"/>
      <c r="E13" s="230"/>
      <c r="F13" s="230"/>
      <c r="G13" s="230"/>
      <c r="H13" s="230"/>
    </row>
    <row r="14" spans="1:9" x14ac:dyDescent="0.35">
      <c r="A14" s="82" t="s">
        <v>1</v>
      </c>
      <c r="B14" s="229">
        <f>SUM(D21:D49)</f>
        <v>4745</v>
      </c>
      <c r="D14" s="83"/>
      <c r="E14" s="83"/>
      <c r="F14" s="83"/>
      <c r="G14" s="83"/>
      <c r="H14" s="232"/>
    </row>
    <row r="15" spans="1:9" x14ac:dyDescent="0.35">
      <c r="A15" s="82" t="s">
        <v>58</v>
      </c>
      <c r="B15" s="233" t="s">
        <v>170</v>
      </c>
      <c r="D15" s="83"/>
      <c r="E15" s="83"/>
      <c r="F15" s="83"/>
      <c r="G15" s="83"/>
      <c r="H15" s="230"/>
    </row>
    <row r="16" spans="1:9" x14ac:dyDescent="0.35">
      <c r="A16" s="82" t="s">
        <v>60</v>
      </c>
      <c r="B16" s="90" t="s">
        <v>164</v>
      </c>
      <c r="D16" s="83"/>
      <c r="E16" s="83"/>
      <c r="F16" s="83"/>
      <c r="G16" s="83"/>
      <c r="H16" s="89"/>
    </row>
    <row r="17" spans="1:9" x14ac:dyDescent="0.35">
      <c r="A17" s="82" t="s">
        <v>114</v>
      </c>
      <c r="B17" s="82" t="s">
        <v>25</v>
      </c>
      <c r="C17" s="82"/>
      <c r="D17" s="81"/>
      <c r="E17" s="81"/>
      <c r="F17" s="81"/>
      <c r="G17" s="81"/>
      <c r="H17" s="81"/>
      <c r="I17" s="82"/>
    </row>
    <row r="18" spans="1:9" ht="15.65" customHeight="1" x14ac:dyDescent="0.35">
      <c r="A18" s="395" t="s">
        <v>5</v>
      </c>
      <c r="B18" s="400" t="s">
        <v>113</v>
      </c>
      <c r="C18" s="395" t="s">
        <v>62</v>
      </c>
      <c r="D18" s="395" t="s">
        <v>4</v>
      </c>
      <c r="E18" s="395" t="s">
        <v>63</v>
      </c>
      <c r="F18" s="395"/>
      <c r="G18" s="395"/>
      <c r="H18" s="395"/>
      <c r="I18" s="395" t="s">
        <v>64</v>
      </c>
    </row>
    <row r="19" spans="1:9" ht="31" x14ac:dyDescent="0.35">
      <c r="A19" s="395"/>
      <c r="B19" s="401"/>
      <c r="C19" s="395"/>
      <c r="D19" s="396"/>
      <c r="E19" s="91" t="s">
        <v>165</v>
      </c>
      <c r="F19" s="91" t="s">
        <v>166</v>
      </c>
      <c r="G19" s="91" t="s">
        <v>167</v>
      </c>
      <c r="H19" s="91" t="s">
        <v>136</v>
      </c>
      <c r="I19" s="395"/>
    </row>
    <row r="20" spans="1:9" x14ac:dyDescent="0.35">
      <c r="A20" s="91" t="s">
        <v>88</v>
      </c>
      <c r="B20" s="91"/>
      <c r="C20" s="91" t="s">
        <v>172</v>
      </c>
      <c r="D20" s="234"/>
      <c r="E20" s="234"/>
      <c r="F20" s="131"/>
      <c r="G20" s="91"/>
      <c r="H20" s="131">
        <v>45122.243055555555</v>
      </c>
      <c r="I20" s="91"/>
    </row>
    <row r="21" spans="1:9" x14ac:dyDescent="0.35">
      <c r="A21" s="243" t="s">
        <v>80</v>
      </c>
      <c r="B21" s="244">
        <v>625960</v>
      </c>
      <c r="C21" s="245" t="s">
        <v>81</v>
      </c>
      <c r="D21" s="249">
        <v>5</v>
      </c>
      <c r="E21" s="246">
        <v>6.9444444444444441E-3</v>
      </c>
      <c r="F21" s="247">
        <f>E21+H20</f>
        <v>45122.25</v>
      </c>
      <c r="G21" s="247">
        <v>4.1666666666666664E-2</v>
      </c>
      <c r="H21" s="247">
        <f>F21+G21</f>
        <v>45122.291666666664</v>
      </c>
      <c r="I21" s="248" t="s">
        <v>131</v>
      </c>
    </row>
    <row r="22" spans="1:9" x14ac:dyDescent="0.35">
      <c r="A22" s="243" t="s">
        <v>70</v>
      </c>
      <c r="B22" s="244">
        <v>620960</v>
      </c>
      <c r="C22" s="245" t="s">
        <v>126</v>
      </c>
      <c r="D22" s="244">
        <v>337</v>
      </c>
      <c r="E22" s="246">
        <v>0.27083333333333331</v>
      </c>
      <c r="F22" s="247">
        <f t="shared" ref="F22:F49" si="0">E22+H21</f>
        <v>45122.5625</v>
      </c>
      <c r="G22" s="247">
        <v>4.1666666666666664E-2</v>
      </c>
      <c r="H22" s="247">
        <f t="shared" ref="H22:H48" si="1">F22+G22</f>
        <v>45122.604166666664</v>
      </c>
      <c r="I22" s="248" t="s">
        <v>132</v>
      </c>
    </row>
    <row r="23" spans="1:9" x14ac:dyDescent="0.35">
      <c r="A23" s="259"/>
      <c r="B23" s="259"/>
      <c r="C23" s="260"/>
      <c r="D23" s="206"/>
      <c r="E23" s="209"/>
      <c r="F23" s="211">
        <f t="shared" si="0"/>
        <v>45122.604166666664</v>
      </c>
      <c r="G23" s="211">
        <v>0.375</v>
      </c>
      <c r="H23" s="211">
        <f t="shared" si="1"/>
        <v>45122.979166666664</v>
      </c>
      <c r="I23" s="206" t="s">
        <v>21</v>
      </c>
    </row>
    <row r="24" spans="1:9" x14ac:dyDescent="0.35">
      <c r="A24" s="251" t="s">
        <v>70</v>
      </c>
      <c r="B24" s="252">
        <v>620960</v>
      </c>
      <c r="C24" s="253" t="s">
        <v>126</v>
      </c>
      <c r="D24" s="249"/>
      <c r="E24" s="254"/>
      <c r="F24" s="247">
        <f t="shared" si="0"/>
        <v>45122.979166666664</v>
      </c>
      <c r="G24" s="247">
        <v>4.1666666666666664E-2</v>
      </c>
      <c r="H24" s="247">
        <f t="shared" si="1"/>
        <v>45123.020833333328</v>
      </c>
      <c r="I24" s="244" t="s">
        <v>131</v>
      </c>
    </row>
    <row r="25" spans="1:9" x14ac:dyDescent="0.35">
      <c r="A25" s="206" t="s">
        <v>153</v>
      </c>
      <c r="B25" s="207"/>
      <c r="C25" s="208"/>
      <c r="D25" s="206">
        <v>370</v>
      </c>
      <c r="E25" s="209">
        <v>0.25</v>
      </c>
      <c r="F25" s="211">
        <f t="shared" si="0"/>
        <v>45123.270833333328</v>
      </c>
      <c r="G25" s="211">
        <v>2.0833333333333332E-2</v>
      </c>
      <c r="H25" s="211">
        <f t="shared" si="1"/>
        <v>45123.291666666664</v>
      </c>
      <c r="I25" s="206" t="s">
        <v>93</v>
      </c>
    </row>
    <row r="26" spans="1:9" x14ac:dyDescent="0.35">
      <c r="A26" s="206" t="s">
        <v>153</v>
      </c>
      <c r="B26" s="207"/>
      <c r="C26" s="208"/>
      <c r="D26" s="206"/>
      <c r="E26" s="209"/>
      <c r="F26" s="211">
        <f t="shared" si="0"/>
        <v>45123.291666666664</v>
      </c>
      <c r="G26" s="211">
        <v>2.0833333333333332E-2</v>
      </c>
      <c r="H26" s="211">
        <f t="shared" si="1"/>
        <v>45123.3125</v>
      </c>
      <c r="I26" s="206" t="s">
        <v>93</v>
      </c>
    </row>
    <row r="27" spans="1:9" x14ac:dyDescent="0.35">
      <c r="A27" s="206" t="s">
        <v>153</v>
      </c>
      <c r="B27" s="207"/>
      <c r="C27" s="208"/>
      <c r="D27" s="206">
        <v>550</v>
      </c>
      <c r="E27" s="209">
        <v>0.36805555555555558</v>
      </c>
      <c r="F27" s="211">
        <f t="shared" si="0"/>
        <v>45123.680555555555</v>
      </c>
      <c r="G27" s="211">
        <v>2.0833333333333332E-2</v>
      </c>
      <c r="H27" s="211">
        <f t="shared" si="1"/>
        <v>45123.701388888891</v>
      </c>
      <c r="I27" s="206" t="s">
        <v>93</v>
      </c>
    </row>
    <row r="28" spans="1:9" x14ac:dyDescent="0.35">
      <c r="A28" s="206"/>
      <c r="B28" s="207"/>
      <c r="C28" s="208"/>
      <c r="D28" s="206"/>
      <c r="E28" s="209"/>
      <c r="F28" s="211">
        <f t="shared" si="0"/>
        <v>45123.701388888891</v>
      </c>
      <c r="G28" s="211">
        <v>0.375</v>
      </c>
      <c r="H28" s="211">
        <f t="shared" si="1"/>
        <v>45124.076388888891</v>
      </c>
      <c r="I28" s="206" t="s">
        <v>96</v>
      </c>
    </row>
    <row r="29" spans="1:9" x14ac:dyDescent="0.35">
      <c r="A29" s="206" t="s">
        <v>153</v>
      </c>
      <c r="B29" s="207"/>
      <c r="C29" s="208"/>
      <c r="D29" s="206">
        <v>550</v>
      </c>
      <c r="E29" s="209">
        <v>0.36805555555555558</v>
      </c>
      <c r="F29" s="211">
        <f t="shared" si="0"/>
        <v>45124.444444444445</v>
      </c>
      <c r="G29" s="211">
        <v>2.0833333333333332E-2</v>
      </c>
      <c r="H29" s="211">
        <f t="shared" si="1"/>
        <v>45124.465277777781</v>
      </c>
      <c r="I29" s="206" t="s">
        <v>93</v>
      </c>
    </row>
    <row r="30" spans="1:9" x14ac:dyDescent="0.35">
      <c r="A30" s="206" t="s">
        <v>153</v>
      </c>
      <c r="B30" s="207"/>
      <c r="C30" s="208"/>
      <c r="D30" s="206"/>
      <c r="E30" s="209"/>
      <c r="F30" s="211">
        <f t="shared" si="0"/>
        <v>45124.465277777781</v>
      </c>
      <c r="G30" s="211">
        <v>2.0833333333333332E-2</v>
      </c>
      <c r="H30" s="211">
        <f t="shared" si="1"/>
        <v>45124.486111111117</v>
      </c>
      <c r="I30" s="206" t="s">
        <v>93</v>
      </c>
    </row>
    <row r="31" spans="1:9" x14ac:dyDescent="0.35">
      <c r="A31" s="206" t="s">
        <v>153</v>
      </c>
      <c r="B31" s="207"/>
      <c r="C31" s="208"/>
      <c r="D31" s="206"/>
      <c r="E31" s="209"/>
      <c r="F31" s="211">
        <f t="shared" si="0"/>
        <v>45124.486111111117</v>
      </c>
      <c r="G31" s="211">
        <v>2.0833333333333332E-2</v>
      </c>
      <c r="H31" s="211">
        <f t="shared" si="1"/>
        <v>45124.506944444453</v>
      </c>
      <c r="I31" s="206" t="s">
        <v>93</v>
      </c>
    </row>
    <row r="32" spans="1:9" ht="46.5" x14ac:dyDescent="0.35">
      <c r="A32" s="255" t="s">
        <v>154</v>
      </c>
      <c r="B32" s="256">
        <v>108960</v>
      </c>
      <c r="C32" s="253" t="s">
        <v>155</v>
      </c>
      <c r="D32" s="244">
        <v>550</v>
      </c>
      <c r="E32" s="246">
        <v>0.40972222222222227</v>
      </c>
      <c r="F32" s="247">
        <f t="shared" si="0"/>
        <v>45124.916666666672</v>
      </c>
      <c r="G32" s="247">
        <v>4.1666666666666664E-2</v>
      </c>
      <c r="H32" s="247">
        <f t="shared" si="1"/>
        <v>45124.958333333336</v>
      </c>
      <c r="I32" s="245" t="s">
        <v>156</v>
      </c>
    </row>
    <row r="33" spans="1:9" ht="31" x14ac:dyDescent="0.35">
      <c r="A33" s="257" t="s">
        <v>157</v>
      </c>
      <c r="B33" s="258">
        <v>130210</v>
      </c>
      <c r="C33" s="253" t="s">
        <v>158</v>
      </c>
      <c r="D33" s="244">
        <v>0.5</v>
      </c>
      <c r="E33" s="246">
        <v>1.0416666666666666E-2</v>
      </c>
      <c r="F33" s="247">
        <f t="shared" si="0"/>
        <v>45124.96875</v>
      </c>
      <c r="G33" s="247">
        <v>2.0833333333333332E-2</v>
      </c>
      <c r="H33" s="247">
        <f t="shared" si="1"/>
        <v>45124.989583333336</v>
      </c>
      <c r="I33" s="244" t="s">
        <v>132</v>
      </c>
    </row>
    <row r="34" spans="1:9" x14ac:dyDescent="0.35">
      <c r="A34" s="206"/>
      <c r="B34" s="207"/>
      <c r="C34" s="208"/>
      <c r="D34" s="206"/>
      <c r="E34" s="209"/>
      <c r="F34" s="211">
        <f t="shared" si="0"/>
        <v>45124.989583333336</v>
      </c>
      <c r="G34" s="211">
        <v>0.375</v>
      </c>
      <c r="H34" s="211">
        <f t="shared" si="1"/>
        <v>45125.364583333336</v>
      </c>
      <c r="I34" s="218" t="s">
        <v>96</v>
      </c>
    </row>
    <row r="35" spans="1:9" ht="46.5" x14ac:dyDescent="0.35">
      <c r="A35" s="255" t="s">
        <v>154</v>
      </c>
      <c r="B35" s="256">
        <v>108960</v>
      </c>
      <c r="C35" s="253" t="s">
        <v>155</v>
      </c>
      <c r="D35" s="244">
        <v>0.5</v>
      </c>
      <c r="E35" s="246">
        <v>2.0833333333333332E-2</v>
      </c>
      <c r="F35" s="247">
        <f t="shared" si="0"/>
        <v>45125.385416666672</v>
      </c>
      <c r="G35" s="247">
        <v>4.1666666666666664E-2</v>
      </c>
      <c r="H35" s="247">
        <f t="shared" si="1"/>
        <v>45125.427083333336</v>
      </c>
      <c r="I35" s="244" t="s">
        <v>131</v>
      </c>
    </row>
    <row r="36" spans="1:9" x14ac:dyDescent="0.35">
      <c r="A36" s="206" t="s">
        <v>153</v>
      </c>
      <c r="B36" s="207"/>
      <c r="C36" s="208"/>
      <c r="D36" s="206"/>
      <c r="E36" s="209"/>
      <c r="F36" s="211">
        <f t="shared" si="0"/>
        <v>45125.427083333336</v>
      </c>
      <c r="G36" s="211">
        <v>2.0833333333333332E-2</v>
      </c>
      <c r="H36" s="211">
        <f t="shared" si="1"/>
        <v>45125.447916666672</v>
      </c>
      <c r="I36" s="206" t="s">
        <v>93</v>
      </c>
    </row>
    <row r="37" spans="1:9" x14ac:dyDescent="0.35">
      <c r="A37" s="206" t="s">
        <v>153</v>
      </c>
      <c r="B37" s="207"/>
      <c r="C37" s="208"/>
      <c r="D37" s="206">
        <v>550</v>
      </c>
      <c r="E37" s="209">
        <v>0.36805555555555558</v>
      </c>
      <c r="F37" s="211">
        <f t="shared" si="0"/>
        <v>45125.815972222226</v>
      </c>
      <c r="G37" s="211">
        <v>2.0833333333333332E-2</v>
      </c>
      <c r="H37" s="211">
        <f t="shared" si="1"/>
        <v>45125.836805555562</v>
      </c>
      <c r="I37" s="206" t="s">
        <v>93</v>
      </c>
    </row>
    <row r="38" spans="1:9" x14ac:dyDescent="0.35">
      <c r="A38" s="206" t="s">
        <v>153</v>
      </c>
      <c r="B38" s="207"/>
      <c r="C38" s="208"/>
      <c r="D38" s="206"/>
      <c r="E38" s="209"/>
      <c r="F38" s="211">
        <f t="shared" si="0"/>
        <v>45125.836805555562</v>
      </c>
      <c r="G38" s="211">
        <v>2.0833333333333332E-2</v>
      </c>
      <c r="H38" s="211">
        <f t="shared" si="1"/>
        <v>45125.857638888898</v>
      </c>
      <c r="I38" s="206" t="s">
        <v>93</v>
      </c>
    </row>
    <row r="39" spans="1:9" x14ac:dyDescent="0.35">
      <c r="A39" s="206" t="s">
        <v>153</v>
      </c>
      <c r="B39" s="207"/>
      <c r="C39" s="208"/>
      <c r="D39" s="206">
        <v>550</v>
      </c>
      <c r="E39" s="209">
        <v>0.36805555555555558</v>
      </c>
      <c r="F39" s="211">
        <f t="shared" si="0"/>
        <v>45126.225694444453</v>
      </c>
      <c r="G39" s="211">
        <v>2.0833333333333332E-2</v>
      </c>
      <c r="H39" s="211">
        <f t="shared" si="1"/>
        <v>45126.246527777788</v>
      </c>
      <c r="I39" s="206" t="s">
        <v>93</v>
      </c>
    </row>
    <row r="40" spans="1:9" x14ac:dyDescent="0.35">
      <c r="A40" s="206"/>
      <c r="B40" s="207"/>
      <c r="C40" s="208"/>
      <c r="D40" s="206"/>
      <c r="E40" s="209"/>
      <c r="F40" s="211">
        <f t="shared" si="0"/>
        <v>45126.246527777788</v>
      </c>
      <c r="G40" s="211">
        <v>0.375</v>
      </c>
      <c r="H40" s="211">
        <f t="shared" si="1"/>
        <v>45126.621527777788</v>
      </c>
      <c r="I40" s="206" t="s">
        <v>96</v>
      </c>
    </row>
    <row r="41" spans="1:9" x14ac:dyDescent="0.35">
      <c r="A41" s="206" t="s">
        <v>153</v>
      </c>
      <c r="B41" s="207"/>
      <c r="C41" s="208"/>
      <c r="D41" s="206">
        <v>550</v>
      </c>
      <c r="E41" s="209">
        <v>0.36805555555555558</v>
      </c>
      <c r="F41" s="211">
        <f t="shared" si="0"/>
        <v>45126.989583333343</v>
      </c>
      <c r="G41" s="211">
        <v>2.0833333333333332E-2</v>
      </c>
      <c r="H41" s="211">
        <f t="shared" si="1"/>
        <v>45127.010416666679</v>
      </c>
      <c r="I41" s="206" t="s">
        <v>93</v>
      </c>
    </row>
    <row r="42" spans="1:9" x14ac:dyDescent="0.35">
      <c r="A42" s="206" t="s">
        <v>153</v>
      </c>
      <c r="B42" s="207"/>
      <c r="C42" s="208"/>
      <c r="D42" s="206"/>
      <c r="E42" s="209"/>
      <c r="F42" s="211">
        <f t="shared" si="0"/>
        <v>45127.010416666679</v>
      </c>
      <c r="G42" s="211">
        <v>2.0833333333333332E-2</v>
      </c>
      <c r="H42" s="211">
        <f t="shared" si="1"/>
        <v>45127.031250000015</v>
      </c>
      <c r="I42" s="206" t="s">
        <v>93</v>
      </c>
    </row>
    <row r="43" spans="1:9" x14ac:dyDescent="0.35">
      <c r="A43" s="243" t="s">
        <v>70</v>
      </c>
      <c r="B43" s="250">
        <v>620960</v>
      </c>
      <c r="C43" s="253" t="s">
        <v>159</v>
      </c>
      <c r="D43" s="244">
        <v>370</v>
      </c>
      <c r="E43" s="246">
        <v>0.23958333333333334</v>
      </c>
      <c r="F43" s="247">
        <f t="shared" si="0"/>
        <v>45127.27083333335</v>
      </c>
      <c r="G43" s="247">
        <v>4.1666666666666664E-2</v>
      </c>
      <c r="H43" s="247">
        <f t="shared" si="1"/>
        <v>45127.312500000015</v>
      </c>
      <c r="I43" s="244" t="s">
        <v>132</v>
      </c>
    </row>
    <row r="44" spans="1:9" x14ac:dyDescent="0.35">
      <c r="A44" s="206"/>
      <c r="B44" s="206"/>
      <c r="C44" s="260"/>
      <c r="D44" s="206"/>
      <c r="E44" s="209"/>
      <c r="F44" s="211">
        <f t="shared" si="0"/>
        <v>45127.312500000015</v>
      </c>
      <c r="G44" s="211">
        <v>0.35416666666666669</v>
      </c>
      <c r="H44" s="211">
        <f t="shared" si="1"/>
        <v>45127.666666666679</v>
      </c>
      <c r="I44" s="206" t="s">
        <v>96</v>
      </c>
    </row>
    <row r="45" spans="1:9" x14ac:dyDescent="0.35">
      <c r="A45" s="243" t="s">
        <v>70</v>
      </c>
      <c r="B45" s="244">
        <v>620960</v>
      </c>
      <c r="C45" s="245" t="s">
        <v>126</v>
      </c>
      <c r="D45" s="244"/>
      <c r="E45" s="246"/>
      <c r="F45" s="247">
        <f t="shared" si="0"/>
        <v>45127.666666666679</v>
      </c>
      <c r="G45" s="247">
        <v>4.1666666666666664E-2</v>
      </c>
      <c r="H45" s="247">
        <f t="shared" si="1"/>
        <v>45127.708333333343</v>
      </c>
      <c r="I45" s="248" t="s">
        <v>131</v>
      </c>
    </row>
    <row r="46" spans="1:9" x14ac:dyDescent="0.35">
      <c r="A46" s="206"/>
      <c r="B46" s="206"/>
      <c r="C46" s="260"/>
      <c r="D46" s="206"/>
      <c r="E46" s="209"/>
      <c r="F46" s="211">
        <f t="shared" si="0"/>
        <v>45127.708333333343</v>
      </c>
      <c r="G46" s="211">
        <v>2.0833333333333332E-2</v>
      </c>
      <c r="H46" s="211">
        <f t="shared" si="1"/>
        <v>45127.729166666679</v>
      </c>
      <c r="I46" s="206" t="s">
        <v>93</v>
      </c>
    </row>
    <row r="47" spans="1:9" x14ac:dyDescent="0.35">
      <c r="A47" s="243" t="s">
        <v>80</v>
      </c>
      <c r="B47" s="244">
        <v>625960</v>
      </c>
      <c r="C47" s="245" t="s">
        <v>81</v>
      </c>
      <c r="D47" s="244">
        <v>337</v>
      </c>
      <c r="E47" s="246">
        <v>0.3125</v>
      </c>
      <c r="F47" s="247">
        <f t="shared" si="0"/>
        <v>45128.041666666679</v>
      </c>
      <c r="G47" s="247">
        <v>4.1666666666666664E-2</v>
      </c>
      <c r="H47" s="247">
        <f t="shared" si="1"/>
        <v>45128.083333333343</v>
      </c>
      <c r="I47" s="248" t="s">
        <v>132</v>
      </c>
    </row>
    <row r="48" spans="1:9" x14ac:dyDescent="0.35">
      <c r="A48" s="259"/>
      <c r="B48" s="259"/>
      <c r="C48" s="260"/>
      <c r="D48" s="206">
        <v>12</v>
      </c>
      <c r="E48" s="209">
        <v>1.8749999999999999E-2</v>
      </c>
      <c r="F48" s="211">
        <f t="shared" si="0"/>
        <v>45128.102083333346</v>
      </c>
      <c r="G48" s="211">
        <v>2.0833333333333332E-2</v>
      </c>
      <c r="H48" s="211">
        <f t="shared" si="1"/>
        <v>45128.122916666682</v>
      </c>
      <c r="I48" s="206" t="s">
        <v>93</v>
      </c>
    </row>
    <row r="49" spans="1:9" x14ac:dyDescent="0.35">
      <c r="A49" s="91" t="s">
        <v>88</v>
      </c>
      <c r="B49" s="91"/>
      <c r="C49" s="91" t="s">
        <v>172</v>
      </c>
      <c r="D49" s="159">
        <v>13</v>
      </c>
      <c r="E49" s="158">
        <v>2.0833333333333332E-2</v>
      </c>
      <c r="F49" s="131">
        <f t="shared" si="0"/>
        <v>45128.143750000017</v>
      </c>
      <c r="G49" s="131"/>
      <c r="H49" s="131"/>
      <c r="I49" s="241"/>
    </row>
    <row r="50" spans="1:9" x14ac:dyDescent="0.35">
      <c r="A50" s="97"/>
      <c r="B50" s="97"/>
      <c r="C50" s="98"/>
      <c r="D50" s="99"/>
      <c r="E50" s="99"/>
      <c r="F50" s="100"/>
      <c r="G50" s="101"/>
      <c r="H50" s="101"/>
      <c r="I50" s="102"/>
    </row>
    <row r="51" spans="1:9" x14ac:dyDescent="0.35">
      <c r="A51" s="97" t="s">
        <v>73</v>
      </c>
      <c r="B51" s="103">
        <f>SUM(E21:E49,G21:G49)</f>
        <v>5.9006944444444427</v>
      </c>
      <c r="D51" s="405" t="s">
        <v>106</v>
      </c>
      <c r="E51" s="405"/>
      <c r="F51" s="405"/>
      <c r="G51" s="405"/>
      <c r="H51" s="405"/>
      <c r="I51" s="405"/>
    </row>
    <row r="52" spans="1:9" x14ac:dyDescent="0.35">
      <c r="A52" s="104" t="s">
        <v>74</v>
      </c>
      <c r="B52" s="103">
        <f>SUM(E21:E49)</f>
        <v>3.4006944444444445</v>
      </c>
      <c r="D52" s="405"/>
      <c r="E52" s="405"/>
      <c r="F52" s="405"/>
      <c r="G52" s="405"/>
      <c r="H52" s="405"/>
      <c r="I52" s="405"/>
    </row>
    <row r="53" spans="1:9" x14ac:dyDescent="0.35">
      <c r="A53" s="104" t="s">
        <v>119</v>
      </c>
      <c r="B53" s="103">
        <f>G21+G22+G24+G32+G33+G35+G43+G45+G47</f>
        <v>0.35416666666666669</v>
      </c>
      <c r="D53" s="405"/>
      <c r="E53" s="405"/>
      <c r="F53" s="405"/>
      <c r="G53" s="405"/>
      <c r="H53" s="405"/>
      <c r="I53" s="405"/>
    </row>
    <row r="54" spans="1:9" ht="15.75" customHeight="1" x14ac:dyDescent="0.35">
      <c r="A54" s="104" t="s">
        <v>120</v>
      </c>
      <c r="B54" s="103">
        <f>SUM(G23,G25:G31,G34,G36:G42,G44,G46,G48)</f>
        <v>2.145833333333333</v>
      </c>
      <c r="D54" s="405"/>
      <c r="E54" s="405"/>
      <c r="F54" s="405"/>
      <c r="G54" s="405"/>
      <c r="H54" s="405"/>
      <c r="I54" s="405"/>
    </row>
    <row r="55" spans="1:9" x14ac:dyDescent="0.35">
      <c r="A55" s="81"/>
      <c r="B55" s="81"/>
      <c r="C55" s="135"/>
      <c r="D55" s="405"/>
      <c r="E55" s="405"/>
      <c r="F55" s="405"/>
      <c r="G55" s="405"/>
      <c r="H55" s="405"/>
      <c r="I55" s="405"/>
    </row>
    <row r="56" spans="1:9" x14ac:dyDescent="0.35">
      <c r="A56" s="81"/>
      <c r="B56" s="81"/>
      <c r="C56" s="136"/>
      <c r="D56" s="405"/>
      <c r="E56" s="405"/>
      <c r="F56" s="405"/>
      <c r="G56" s="405"/>
      <c r="H56" s="405"/>
      <c r="I56" s="405"/>
    </row>
    <row r="57" spans="1:9" x14ac:dyDescent="0.35">
      <c r="A57" s="268" t="s">
        <v>191</v>
      </c>
    </row>
    <row r="58" spans="1:9" ht="72" customHeight="1" x14ac:dyDescent="0.35"/>
    <row r="59" spans="1:9" ht="46.5" customHeight="1" x14ac:dyDescent="0.35"/>
  </sheetData>
  <mergeCells count="9">
    <mergeCell ref="D51:I56"/>
    <mergeCell ref="A7:I7"/>
    <mergeCell ref="A8:I8"/>
    <mergeCell ref="A18:A19"/>
    <mergeCell ref="B18:B19"/>
    <mergeCell ref="C18:C19"/>
    <mergeCell ref="D18:D19"/>
    <mergeCell ref="E18:H18"/>
    <mergeCell ref="I18:I1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41"/>
  <sheetViews>
    <sheetView workbookViewId="0">
      <selection activeCell="E18" sqref="E18:H18"/>
    </sheetView>
  </sheetViews>
  <sheetFormatPr defaultColWidth="9.1796875" defaultRowHeight="15.5" x14ac:dyDescent="0.35"/>
  <cols>
    <col min="1" max="1" width="42" style="42" customWidth="1"/>
    <col min="2" max="2" width="19.81640625" style="42" customWidth="1"/>
    <col min="3" max="3" width="39" style="42" customWidth="1"/>
    <col min="4" max="4" width="20.7265625" style="42" customWidth="1"/>
    <col min="5" max="5" width="15.453125" style="42" customWidth="1"/>
    <col min="6" max="6" width="19.26953125" style="42" customWidth="1"/>
    <col min="7" max="7" width="15.453125" style="42" customWidth="1"/>
    <col min="8" max="8" width="17.81640625" style="42" customWidth="1"/>
    <col min="9" max="9" width="42.81640625" style="42" customWidth="1"/>
    <col min="10" max="16384" width="9.1796875" style="42"/>
  </cols>
  <sheetData>
    <row r="1" spans="1:9" x14ac:dyDescent="0.35">
      <c r="A1" s="144" t="s">
        <v>12</v>
      </c>
      <c r="B1" s="144"/>
      <c r="C1" s="144" t="s">
        <v>12</v>
      </c>
      <c r="E1" s="145"/>
      <c r="F1" s="146"/>
      <c r="G1" s="146"/>
      <c r="H1" s="147"/>
      <c r="I1" s="144" t="s">
        <v>13</v>
      </c>
    </row>
    <row r="2" spans="1:9" ht="47.25" customHeight="1" x14ac:dyDescent="0.35">
      <c r="A2" s="56" t="s">
        <v>109</v>
      </c>
      <c r="B2" s="56"/>
      <c r="C2" s="49" t="s">
        <v>129</v>
      </c>
      <c r="E2" s="153"/>
      <c r="F2" s="154"/>
      <c r="G2" s="154"/>
      <c r="H2" s="154"/>
      <c r="I2" s="60" t="s">
        <v>85</v>
      </c>
    </row>
    <row r="3" spans="1:9" x14ac:dyDescent="0.35">
      <c r="A3" s="149" t="s">
        <v>128</v>
      </c>
      <c r="B3" s="149"/>
      <c r="C3" s="48" t="s">
        <v>116</v>
      </c>
      <c r="E3" s="150"/>
      <c r="F3" s="151"/>
      <c r="G3" s="151"/>
      <c r="H3" s="151"/>
      <c r="I3" s="48" t="s">
        <v>139</v>
      </c>
    </row>
    <row r="4" spans="1:9" x14ac:dyDescent="0.35">
      <c r="A4" s="140">
        <f>B9</f>
        <v>45475</v>
      </c>
      <c r="B4" s="140"/>
      <c r="C4" s="140">
        <f>A4</f>
        <v>45475</v>
      </c>
      <c r="E4" s="155"/>
      <c r="F4" s="155"/>
      <c r="G4" s="155"/>
      <c r="H4" s="155"/>
      <c r="I4" s="140">
        <f>C4</f>
        <v>45475</v>
      </c>
    </row>
    <row r="5" spans="1:9" x14ac:dyDescent="0.35">
      <c r="A5" s="89"/>
      <c r="B5" s="89"/>
      <c r="C5" s="162"/>
      <c r="D5" s="162"/>
      <c r="E5" s="155"/>
      <c r="F5" s="155"/>
      <c r="G5" s="155"/>
      <c r="H5" s="226"/>
      <c r="I5" s="226"/>
    </row>
    <row r="6" spans="1:9" x14ac:dyDescent="0.35">
      <c r="A6" s="227"/>
      <c r="B6" s="227"/>
      <c r="C6" s="81"/>
      <c r="D6" s="81"/>
      <c r="E6" s="81"/>
      <c r="F6" s="81"/>
      <c r="G6" s="81"/>
      <c r="H6" s="81"/>
      <c r="I6" s="81"/>
    </row>
    <row r="7" spans="1:9" x14ac:dyDescent="0.35">
      <c r="A7" s="411" t="s">
        <v>14</v>
      </c>
      <c r="B7" s="411"/>
      <c r="C7" s="411"/>
      <c r="D7" s="411"/>
      <c r="E7" s="411"/>
      <c r="F7" s="411"/>
      <c r="G7" s="411"/>
      <c r="H7" s="411"/>
      <c r="I7" s="411"/>
    </row>
    <row r="8" spans="1:9" x14ac:dyDescent="0.35">
      <c r="A8" s="404" t="s">
        <v>171</v>
      </c>
      <c r="B8" s="404"/>
      <c r="C8" s="404"/>
      <c r="D8" s="404"/>
      <c r="E8" s="404"/>
      <c r="F8" s="404"/>
      <c r="G8" s="404"/>
      <c r="H8" s="404"/>
      <c r="I8" s="404"/>
    </row>
    <row r="9" spans="1:9" x14ac:dyDescent="0.35">
      <c r="A9" s="82" t="s">
        <v>54</v>
      </c>
      <c r="B9" s="228">
        <v>45475</v>
      </c>
      <c r="D9" s="83"/>
      <c r="E9" s="84"/>
      <c r="F9" s="83"/>
      <c r="G9" s="83"/>
      <c r="H9" s="83"/>
    </row>
    <row r="10" spans="1:9" x14ac:dyDescent="0.35">
      <c r="A10" s="78" t="s">
        <v>51</v>
      </c>
      <c r="B10" s="229" t="s">
        <v>138</v>
      </c>
      <c r="D10" s="77"/>
      <c r="E10" s="77"/>
      <c r="F10" s="77"/>
      <c r="G10" s="77"/>
      <c r="H10" s="230"/>
    </row>
    <row r="11" spans="1:9" x14ac:dyDescent="0.35">
      <c r="A11" s="78" t="s">
        <v>53</v>
      </c>
      <c r="B11" s="229" t="s">
        <v>186</v>
      </c>
      <c r="D11" s="77"/>
      <c r="E11" s="167"/>
      <c r="F11" s="167"/>
      <c r="G11" s="77"/>
      <c r="H11" s="230"/>
      <c r="I11" s="239"/>
    </row>
    <row r="12" spans="1:9" x14ac:dyDescent="0.35">
      <c r="A12" s="82" t="s">
        <v>55</v>
      </c>
      <c r="B12" s="231" t="s">
        <v>190</v>
      </c>
      <c r="D12" s="83"/>
      <c r="E12" s="83"/>
      <c r="F12" s="83"/>
      <c r="G12" s="83"/>
      <c r="H12" s="83"/>
    </row>
    <row r="13" spans="1:9" x14ac:dyDescent="0.35">
      <c r="A13" s="82" t="s">
        <v>56</v>
      </c>
      <c r="B13" s="229" t="s">
        <v>57</v>
      </c>
      <c r="D13" s="83"/>
      <c r="E13" s="230"/>
      <c r="F13" s="230"/>
      <c r="G13" s="230"/>
      <c r="H13" s="230"/>
    </row>
    <row r="14" spans="1:9" x14ac:dyDescent="0.35">
      <c r="A14" s="82" t="s">
        <v>1</v>
      </c>
      <c r="B14" s="229">
        <f>SUM(D20:D31)</f>
        <v>4715</v>
      </c>
      <c r="D14" s="83"/>
      <c r="E14" s="83"/>
      <c r="F14" s="83"/>
      <c r="G14" s="83"/>
      <c r="H14" s="232"/>
    </row>
    <row r="15" spans="1:9" x14ac:dyDescent="0.35">
      <c r="A15" s="82" t="s">
        <v>58</v>
      </c>
      <c r="B15" s="233" t="s">
        <v>170</v>
      </c>
      <c r="D15" s="83"/>
      <c r="E15" s="83"/>
      <c r="F15" s="83"/>
      <c r="G15" s="83"/>
      <c r="H15" s="230"/>
    </row>
    <row r="16" spans="1:9" x14ac:dyDescent="0.35">
      <c r="A16" s="82" t="s">
        <v>60</v>
      </c>
      <c r="B16" s="90" t="s">
        <v>164</v>
      </c>
      <c r="D16" s="83"/>
      <c r="E16" s="83"/>
      <c r="F16" s="83"/>
      <c r="G16" s="83"/>
      <c r="H16" s="89"/>
    </row>
    <row r="17" spans="1:9" x14ac:dyDescent="0.35">
      <c r="A17" s="82" t="s">
        <v>114</v>
      </c>
      <c r="B17" s="82" t="s">
        <v>25</v>
      </c>
      <c r="C17" s="82"/>
      <c r="D17" s="81"/>
      <c r="E17" s="81"/>
      <c r="F17" s="81"/>
      <c r="G17" s="81"/>
      <c r="H17" s="81"/>
      <c r="I17" s="82"/>
    </row>
    <row r="18" spans="1:9" ht="15.65" customHeight="1" x14ac:dyDescent="0.35">
      <c r="A18" s="395" t="s">
        <v>5</v>
      </c>
      <c r="B18" s="400" t="s">
        <v>113</v>
      </c>
      <c r="C18" s="395" t="s">
        <v>62</v>
      </c>
      <c r="D18" s="395" t="s">
        <v>4</v>
      </c>
      <c r="E18" s="395" t="s">
        <v>63</v>
      </c>
      <c r="F18" s="395"/>
      <c r="G18" s="395"/>
      <c r="H18" s="395"/>
      <c r="I18" s="395" t="s">
        <v>64</v>
      </c>
    </row>
    <row r="19" spans="1:9" ht="31" x14ac:dyDescent="0.35">
      <c r="A19" s="395"/>
      <c r="B19" s="401"/>
      <c r="C19" s="395"/>
      <c r="D19" s="396"/>
      <c r="E19" s="91" t="s">
        <v>165</v>
      </c>
      <c r="F19" s="91" t="s">
        <v>166</v>
      </c>
      <c r="G19" s="91" t="s">
        <v>167</v>
      </c>
      <c r="H19" s="91" t="s">
        <v>136</v>
      </c>
      <c r="I19" s="395"/>
    </row>
    <row r="20" spans="1:9" x14ac:dyDescent="0.35">
      <c r="A20" s="243" t="s">
        <v>80</v>
      </c>
      <c r="B20" s="244">
        <v>625960</v>
      </c>
      <c r="C20" s="245" t="s">
        <v>81</v>
      </c>
      <c r="D20" s="249"/>
      <c r="E20" s="246"/>
      <c r="F20" s="247">
        <v>45122.25</v>
      </c>
      <c r="G20" s="247">
        <v>4.1666666666666664E-2</v>
      </c>
      <c r="H20" s="247">
        <f>F20+G20</f>
        <v>45122.291666666664</v>
      </c>
      <c r="I20" s="248" t="s">
        <v>131</v>
      </c>
    </row>
    <row r="21" spans="1:9" x14ac:dyDescent="0.35">
      <c r="A21" s="243" t="s">
        <v>70</v>
      </c>
      <c r="B21" s="244">
        <v>620960</v>
      </c>
      <c r="C21" s="245" t="s">
        <v>126</v>
      </c>
      <c r="D21" s="244">
        <v>337</v>
      </c>
      <c r="E21" s="246">
        <v>0.27083333333333331</v>
      </c>
      <c r="F21" s="247">
        <f t="shared" ref="F21:F30" si="0">E21+H20</f>
        <v>45122.5625</v>
      </c>
      <c r="G21" s="247">
        <v>4.1666666666666664E-2</v>
      </c>
      <c r="H21" s="247">
        <f t="shared" ref="H21:H31" si="1">F21+G21</f>
        <v>45122.604166666664</v>
      </c>
      <c r="I21" s="248" t="s">
        <v>132</v>
      </c>
    </row>
    <row r="22" spans="1:9" x14ac:dyDescent="0.35">
      <c r="A22" s="259"/>
      <c r="B22" s="259"/>
      <c r="C22" s="260"/>
      <c r="D22" s="206"/>
      <c r="E22" s="209"/>
      <c r="F22" s="131">
        <f t="shared" si="0"/>
        <v>45122.604166666664</v>
      </c>
      <c r="G22" s="131">
        <v>0.375</v>
      </c>
      <c r="H22" s="131">
        <f t="shared" si="1"/>
        <v>45122.979166666664</v>
      </c>
      <c r="I22" s="159" t="s">
        <v>21</v>
      </c>
    </row>
    <row r="23" spans="1:9" x14ac:dyDescent="0.35">
      <c r="A23" s="251" t="s">
        <v>70</v>
      </c>
      <c r="B23" s="252">
        <v>620960</v>
      </c>
      <c r="C23" s="253" t="s">
        <v>126</v>
      </c>
      <c r="D23" s="249"/>
      <c r="E23" s="254"/>
      <c r="F23" s="247">
        <f t="shared" si="0"/>
        <v>45122.979166666664</v>
      </c>
      <c r="G23" s="247">
        <v>4.1666666666666664E-2</v>
      </c>
      <c r="H23" s="247">
        <f t="shared" si="1"/>
        <v>45123.020833333328</v>
      </c>
      <c r="I23" s="244" t="s">
        <v>131</v>
      </c>
    </row>
    <row r="24" spans="1:9" ht="46.5" x14ac:dyDescent="0.35">
      <c r="A24" s="255" t="s">
        <v>154</v>
      </c>
      <c r="B24" s="256">
        <v>108960</v>
      </c>
      <c r="C24" s="253" t="s">
        <v>155</v>
      </c>
      <c r="D24" s="244">
        <v>2020</v>
      </c>
      <c r="E24" s="246">
        <v>1.8958333333333333</v>
      </c>
      <c r="F24" s="247">
        <f>E24+H23</f>
        <v>45124.916666666664</v>
      </c>
      <c r="G24" s="247">
        <v>4.1666666666666664E-2</v>
      </c>
      <c r="H24" s="247">
        <f t="shared" si="1"/>
        <v>45124.958333333328</v>
      </c>
      <c r="I24" s="245" t="s">
        <v>156</v>
      </c>
    </row>
    <row r="25" spans="1:9" ht="31" x14ac:dyDescent="0.35">
      <c r="A25" s="257" t="s">
        <v>157</v>
      </c>
      <c r="B25" s="258">
        <v>130210</v>
      </c>
      <c r="C25" s="253" t="s">
        <v>158</v>
      </c>
      <c r="D25" s="244">
        <v>0.5</v>
      </c>
      <c r="E25" s="246">
        <v>1.0416666666666666E-2</v>
      </c>
      <c r="F25" s="247">
        <f t="shared" si="0"/>
        <v>45124.968749999993</v>
      </c>
      <c r="G25" s="247">
        <v>2.0833333333333332E-2</v>
      </c>
      <c r="H25" s="247">
        <f t="shared" si="1"/>
        <v>45124.989583333328</v>
      </c>
      <c r="I25" s="244" t="s">
        <v>132</v>
      </c>
    </row>
    <row r="26" spans="1:9" x14ac:dyDescent="0.35">
      <c r="A26" s="206"/>
      <c r="B26" s="207"/>
      <c r="C26" s="208"/>
      <c r="D26" s="206"/>
      <c r="E26" s="209"/>
      <c r="F26" s="131">
        <f t="shared" si="0"/>
        <v>45124.989583333328</v>
      </c>
      <c r="G26" s="131">
        <v>0.375</v>
      </c>
      <c r="H26" s="131">
        <f t="shared" si="1"/>
        <v>45125.364583333328</v>
      </c>
      <c r="I26" s="159" t="s">
        <v>21</v>
      </c>
    </row>
    <row r="27" spans="1:9" ht="46.5" x14ac:dyDescent="0.35">
      <c r="A27" s="255" t="s">
        <v>154</v>
      </c>
      <c r="B27" s="256">
        <v>108960</v>
      </c>
      <c r="C27" s="253" t="s">
        <v>155</v>
      </c>
      <c r="D27" s="244">
        <v>0.5</v>
      </c>
      <c r="E27" s="246">
        <v>2.0833333333333332E-2</v>
      </c>
      <c r="F27" s="247">
        <f t="shared" si="0"/>
        <v>45125.385416666664</v>
      </c>
      <c r="G27" s="247">
        <v>4.1666666666666664E-2</v>
      </c>
      <c r="H27" s="247">
        <f t="shared" si="1"/>
        <v>45125.427083333328</v>
      </c>
      <c r="I27" s="244" t="s">
        <v>131</v>
      </c>
    </row>
    <row r="28" spans="1:9" x14ac:dyDescent="0.35">
      <c r="A28" s="243" t="s">
        <v>70</v>
      </c>
      <c r="B28" s="250">
        <v>620960</v>
      </c>
      <c r="C28" s="253" t="s">
        <v>159</v>
      </c>
      <c r="D28" s="244">
        <v>2020</v>
      </c>
      <c r="E28" s="246">
        <v>1.84375</v>
      </c>
      <c r="F28" s="247">
        <f>E28+H27</f>
        <v>45127.270833333328</v>
      </c>
      <c r="G28" s="247">
        <v>4.1666666666666664E-2</v>
      </c>
      <c r="H28" s="247">
        <f t="shared" si="1"/>
        <v>45127.312499999993</v>
      </c>
      <c r="I28" s="244" t="s">
        <v>132</v>
      </c>
    </row>
    <row r="29" spans="1:9" x14ac:dyDescent="0.35">
      <c r="A29" s="206"/>
      <c r="B29" s="206"/>
      <c r="C29" s="260"/>
      <c r="D29" s="206"/>
      <c r="E29" s="209"/>
      <c r="F29" s="131">
        <f t="shared" si="0"/>
        <v>45127.312499999993</v>
      </c>
      <c r="G29" s="131">
        <v>0.35416666666666669</v>
      </c>
      <c r="H29" s="131">
        <f t="shared" si="1"/>
        <v>45127.666666666657</v>
      </c>
      <c r="I29" s="159" t="s">
        <v>21</v>
      </c>
    </row>
    <row r="30" spans="1:9" x14ac:dyDescent="0.35">
      <c r="A30" s="243" t="s">
        <v>70</v>
      </c>
      <c r="B30" s="244">
        <v>620960</v>
      </c>
      <c r="C30" s="245" t="s">
        <v>126</v>
      </c>
      <c r="D30" s="244"/>
      <c r="E30" s="246"/>
      <c r="F30" s="247">
        <f t="shared" si="0"/>
        <v>45127.666666666657</v>
      </c>
      <c r="G30" s="247">
        <v>4.1666666666666664E-2</v>
      </c>
      <c r="H30" s="247">
        <f t="shared" si="1"/>
        <v>45127.708333333321</v>
      </c>
      <c r="I30" s="248" t="s">
        <v>131</v>
      </c>
    </row>
    <row r="31" spans="1:9" x14ac:dyDescent="0.35">
      <c r="A31" s="243" t="s">
        <v>80</v>
      </c>
      <c r="B31" s="244">
        <v>625960</v>
      </c>
      <c r="C31" s="245" t="s">
        <v>81</v>
      </c>
      <c r="D31" s="244">
        <v>337</v>
      </c>
      <c r="E31" s="246">
        <v>0.33333333333333331</v>
      </c>
      <c r="F31" s="247">
        <f>E31+H30</f>
        <v>45128.041666666657</v>
      </c>
      <c r="G31" s="247">
        <v>4.1666666666666664E-2</v>
      </c>
      <c r="H31" s="247">
        <f t="shared" si="1"/>
        <v>45128.083333333321</v>
      </c>
      <c r="I31" s="248" t="s">
        <v>132</v>
      </c>
    </row>
    <row r="32" spans="1:9" x14ac:dyDescent="0.35">
      <c r="A32" s="97"/>
      <c r="B32" s="97"/>
      <c r="C32" s="98"/>
      <c r="D32" s="99"/>
      <c r="E32" s="99"/>
      <c r="F32" s="100"/>
      <c r="G32" s="101"/>
      <c r="H32" s="101"/>
      <c r="I32" s="102"/>
    </row>
    <row r="33" spans="1:9" x14ac:dyDescent="0.35">
      <c r="A33" s="97" t="s">
        <v>73</v>
      </c>
      <c r="B33" s="103">
        <f>SUM(E20:E31,G20:G31)</f>
        <v>5.8333333333333348</v>
      </c>
      <c r="D33" s="405"/>
      <c r="E33" s="405"/>
      <c r="F33" s="405"/>
      <c r="G33" s="405"/>
      <c r="H33" s="405"/>
      <c r="I33" s="405"/>
    </row>
    <row r="34" spans="1:9" x14ac:dyDescent="0.35">
      <c r="A34" s="104" t="s">
        <v>74</v>
      </c>
      <c r="B34" s="103">
        <f>SUM(E20:E31)</f>
        <v>4.3749999999999991</v>
      </c>
      <c r="D34" s="405"/>
      <c r="E34" s="405"/>
      <c r="F34" s="405"/>
      <c r="G34" s="405"/>
      <c r="H34" s="405"/>
      <c r="I34" s="405"/>
    </row>
    <row r="35" spans="1:9" x14ac:dyDescent="0.35">
      <c r="A35" s="104" t="s">
        <v>119</v>
      </c>
      <c r="B35" s="103">
        <f>G20+G21+G23+G24+G25+G27+G28+G30+G31</f>
        <v>0.35416666666666669</v>
      </c>
      <c r="D35" s="405"/>
      <c r="E35" s="405"/>
      <c r="F35" s="405"/>
      <c r="G35" s="405"/>
      <c r="H35" s="405"/>
      <c r="I35" s="405"/>
    </row>
    <row r="36" spans="1:9" ht="15.75" customHeight="1" x14ac:dyDescent="0.35">
      <c r="A36" s="104" t="s">
        <v>120</v>
      </c>
      <c r="B36" s="103">
        <f>SUM(G22,G26,G29)</f>
        <v>1.1041666666666667</v>
      </c>
      <c r="D36" s="405"/>
      <c r="E36" s="405"/>
      <c r="F36" s="405"/>
      <c r="G36" s="405"/>
      <c r="H36" s="405"/>
      <c r="I36" s="405"/>
    </row>
    <row r="37" spans="1:9" x14ac:dyDescent="0.35">
      <c r="A37" s="81"/>
      <c r="B37" s="81"/>
      <c r="C37" s="135"/>
      <c r="D37" s="405"/>
      <c r="E37" s="405"/>
      <c r="F37" s="405"/>
      <c r="G37" s="405"/>
      <c r="H37" s="405"/>
      <c r="I37" s="405"/>
    </row>
    <row r="38" spans="1:9" x14ac:dyDescent="0.35">
      <c r="A38" s="81"/>
      <c r="B38" s="81"/>
      <c r="C38" s="136"/>
      <c r="D38" s="405"/>
      <c r="E38" s="405"/>
      <c r="F38" s="405"/>
      <c r="G38" s="405"/>
      <c r="H38" s="405"/>
      <c r="I38" s="405"/>
    </row>
    <row r="39" spans="1:9" x14ac:dyDescent="0.35">
      <c r="A39" s="268" t="s">
        <v>191</v>
      </c>
    </row>
    <row r="40" spans="1:9" ht="72" customHeight="1" x14ac:dyDescent="0.35"/>
    <row r="41" spans="1:9" ht="46.5" customHeight="1" x14ac:dyDescent="0.35"/>
  </sheetData>
  <mergeCells count="9">
    <mergeCell ref="D33:I38"/>
    <mergeCell ref="A7:I7"/>
    <mergeCell ref="A8:I8"/>
    <mergeCell ref="A18:A19"/>
    <mergeCell ref="B18:B19"/>
    <mergeCell ref="C18:C19"/>
    <mergeCell ref="D18:D19"/>
    <mergeCell ref="E18:H18"/>
    <mergeCell ref="I18:I1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59"/>
  <sheetViews>
    <sheetView workbookViewId="0">
      <selection activeCell="G32" sqref="G32"/>
    </sheetView>
  </sheetViews>
  <sheetFormatPr defaultColWidth="9.1796875" defaultRowHeight="15.5" x14ac:dyDescent="0.35"/>
  <cols>
    <col min="1" max="1" width="42" style="42" customWidth="1"/>
    <col min="2" max="2" width="19.81640625" style="42" customWidth="1"/>
    <col min="3" max="3" width="39" style="42" customWidth="1"/>
    <col min="4" max="4" width="20.7265625" style="42" customWidth="1"/>
    <col min="5" max="5" width="15.453125" style="42" customWidth="1"/>
    <col min="6" max="6" width="19.26953125" style="42" customWidth="1"/>
    <col min="7" max="7" width="15.453125" style="42" customWidth="1"/>
    <col min="8" max="8" width="17.81640625" style="42" customWidth="1"/>
    <col min="9" max="9" width="42.81640625" style="42" customWidth="1"/>
    <col min="10" max="16384" width="9.1796875" style="42"/>
  </cols>
  <sheetData>
    <row r="1" spans="1:9" x14ac:dyDescent="0.35">
      <c r="A1" s="144" t="s">
        <v>12</v>
      </c>
      <c r="B1" s="144"/>
      <c r="C1" s="144" t="s">
        <v>12</v>
      </c>
      <c r="E1" s="145"/>
      <c r="F1" s="146"/>
      <c r="G1" s="146"/>
      <c r="H1" s="147"/>
      <c r="I1" s="144" t="s">
        <v>13</v>
      </c>
    </row>
    <row r="2" spans="1:9" ht="47.25" customHeight="1" x14ac:dyDescent="0.35">
      <c r="A2" s="56" t="s">
        <v>109</v>
      </c>
      <c r="B2" s="56"/>
      <c r="C2" s="49" t="s">
        <v>129</v>
      </c>
      <c r="E2" s="153"/>
      <c r="F2" s="154"/>
      <c r="G2" s="154"/>
      <c r="H2" s="154"/>
      <c r="I2" s="60" t="s">
        <v>85</v>
      </c>
    </row>
    <row r="3" spans="1:9" x14ac:dyDescent="0.35">
      <c r="A3" s="149" t="s">
        <v>128</v>
      </c>
      <c r="B3" s="149"/>
      <c r="C3" s="48" t="s">
        <v>116</v>
      </c>
      <c r="E3" s="150"/>
      <c r="F3" s="151"/>
      <c r="G3" s="151"/>
      <c r="H3" s="151"/>
      <c r="I3" s="48" t="s">
        <v>139</v>
      </c>
    </row>
    <row r="4" spans="1:9" x14ac:dyDescent="0.35">
      <c r="A4" s="140">
        <f>B9-1</f>
        <v>45475</v>
      </c>
      <c r="B4" s="140"/>
      <c r="C4" s="140">
        <f>A4</f>
        <v>45475</v>
      </c>
      <c r="E4" s="155"/>
      <c r="F4" s="155"/>
      <c r="G4" s="155"/>
      <c r="H4" s="155"/>
      <c r="I4" s="140">
        <f>C4</f>
        <v>45475</v>
      </c>
    </row>
    <row r="5" spans="1:9" x14ac:dyDescent="0.35">
      <c r="A5" s="89"/>
      <c r="B5" s="89"/>
      <c r="C5" s="162"/>
      <c r="D5" s="162"/>
      <c r="E5" s="155"/>
      <c r="F5" s="155"/>
      <c r="G5" s="155"/>
      <c r="H5" s="226"/>
      <c r="I5" s="226"/>
    </row>
    <row r="6" spans="1:9" x14ac:dyDescent="0.35">
      <c r="A6" s="227"/>
      <c r="B6" s="227"/>
      <c r="C6" s="81"/>
      <c r="D6" s="81"/>
      <c r="E6" s="81"/>
      <c r="F6" s="81"/>
      <c r="G6" s="81"/>
      <c r="H6" s="81"/>
      <c r="I6" s="81"/>
    </row>
    <row r="7" spans="1:9" x14ac:dyDescent="0.35">
      <c r="A7" s="411" t="s">
        <v>14</v>
      </c>
      <c r="B7" s="411"/>
      <c r="C7" s="411"/>
      <c r="D7" s="411"/>
      <c r="E7" s="411"/>
      <c r="F7" s="411"/>
      <c r="G7" s="411"/>
      <c r="H7" s="411"/>
      <c r="I7" s="411"/>
    </row>
    <row r="8" spans="1:9" x14ac:dyDescent="0.35">
      <c r="A8" s="404" t="s">
        <v>171</v>
      </c>
      <c r="B8" s="404"/>
      <c r="C8" s="404"/>
      <c r="D8" s="404"/>
      <c r="E8" s="404"/>
      <c r="F8" s="404"/>
      <c r="G8" s="404"/>
      <c r="H8" s="404"/>
      <c r="I8" s="404"/>
    </row>
    <row r="9" spans="1:9" x14ac:dyDescent="0.35">
      <c r="A9" s="82" t="s">
        <v>54</v>
      </c>
      <c r="B9" s="228">
        <v>45476</v>
      </c>
      <c r="D9" s="83"/>
      <c r="E9" s="84"/>
      <c r="F9" s="83"/>
      <c r="G9" s="83"/>
      <c r="H9" s="83"/>
    </row>
    <row r="10" spans="1:9" x14ac:dyDescent="0.35">
      <c r="A10" s="78" t="s">
        <v>51</v>
      </c>
      <c r="B10" s="229" t="s">
        <v>138</v>
      </c>
      <c r="D10" s="77"/>
      <c r="E10" s="77"/>
      <c r="F10" s="77"/>
      <c r="G10" s="77"/>
      <c r="H10" s="230"/>
    </row>
    <row r="11" spans="1:9" x14ac:dyDescent="0.35">
      <c r="A11" s="78" t="s">
        <v>53</v>
      </c>
      <c r="B11" s="229" t="s">
        <v>188</v>
      </c>
      <c r="D11" s="77"/>
      <c r="E11" s="167"/>
      <c r="F11" s="167"/>
      <c r="G11" s="77"/>
      <c r="H11" s="230"/>
      <c r="I11" s="239"/>
    </row>
    <row r="12" spans="1:9" x14ac:dyDescent="0.35">
      <c r="A12" s="82" t="s">
        <v>55</v>
      </c>
      <c r="B12" s="231" t="s">
        <v>190</v>
      </c>
      <c r="D12" s="83"/>
      <c r="E12" s="83"/>
      <c r="F12" s="83"/>
      <c r="G12" s="83"/>
      <c r="H12" s="83"/>
    </row>
    <row r="13" spans="1:9" x14ac:dyDescent="0.35">
      <c r="A13" s="82" t="s">
        <v>56</v>
      </c>
      <c r="B13" s="229" t="s">
        <v>140</v>
      </c>
      <c r="D13" s="83"/>
      <c r="E13" s="230"/>
      <c r="F13" s="230"/>
      <c r="G13" s="230"/>
      <c r="H13" s="230"/>
    </row>
    <row r="14" spans="1:9" x14ac:dyDescent="0.35">
      <c r="A14" s="82" t="s">
        <v>1</v>
      </c>
      <c r="B14" s="229">
        <f>SUM(D21:D49)</f>
        <v>4745</v>
      </c>
      <c r="D14" s="83"/>
      <c r="E14" s="83"/>
      <c r="F14" s="83"/>
      <c r="G14" s="83"/>
      <c r="H14" s="232"/>
    </row>
    <row r="15" spans="1:9" x14ac:dyDescent="0.35">
      <c r="A15" s="82" t="s">
        <v>58</v>
      </c>
      <c r="B15" s="233" t="s">
        <v>170</v>
      </c>
      <c r="D15" s="83"/>
      <c r="E15" s="83"/>
      <c r="F15" s="83"/>
      <c r="G15" s="83"/>
      <c r="H15" s="230"/>
    </row>
    <row r="16" spans="1:9" x14ac:dyDescent="0.35">
      <c r="A16" s="82" t="s">
        <v>60</v>
      </c>
      <c r="B16" s="90" t="s">
        <v>164</v>
      </c>
      <c r="D16" s="83"/>
      <c r="E16" s="83"/>
      <c r="F16" s="83"/>
      <c r="G16" s="83"/>
      <c r="H16" s="89"/>
    </row>
    <row r="17" spans="1:9" x14ac:dyDescent="0.35">
      <c r="A17" s="82" t="s">
        <v>114</v>
      </c>
      <c r="B17" s="82" t="s">
        <v>25</v>
      </c>
      <c r="C17" s="82"/>
      <c r="D17" s="81"/>
      <c r="E17" s="81"/>
      <c r="F17" s="81"/>
      <c r="G17" s="81"/>
      <c r="H17" s="81"/>
      <c r="I17" s="82"/>
    </row>
    <row r="18" spans="1:9" ht="15.65" customHeight="1" x14ac:dyDescent="0.35">
      <c r="A18" s="395" t="s">
        <v>5</v>
      </c>
      <c r="B18" s="400" t="s">
        <v>113</v>
      </c>
      <c r="C18" s="395" t="s">
        <v>62</v>
      </c>
      <c r="D18" s="395" t="s">
        <v>4</v>
      </c>
      <c r="E18" s="395" t="s">
        <v>63</v>
      </c>
      <c r="F18" s="395"/>
      <c r="G18" s="395"/>
      <c r="H18" s="395"/>
      <c r="I18" s="395" t="s">
        <v>64</v>
      </c>
    </row>
    <row r="19" spans="1:9" ht="31" x14ac:dyDescent="0.35">
      <c r="A19" s="395"/>
      <c r="B19" s="401"/>
      <c r="C19" s="395"/>
      <c r="D19" s="396"/>
      <c r="E19" s="91" t="s">
        <v>165</v>
      </c>
      <c r="F19" s="91" t="s">
        <v>166</v>
      </c>
      <c r="G19" s="91" t="s">
        <v>167</v>
      </c>
      <c r="H19" s="91" t="s">
        <v>136</v>
      </c>
      <c r="I19" s="395"/>
    </row>
    <row r="20" spans="1:9" x14ac:dyDescent="0.35">
      <c r="A20" s="91" t="s">
        <v>88</v>
      </c>
      <c r="B20" s="91"/>
      <c r="C20" s="91" t="s">
        <v>172</v>
      </c>
      <c r="D20" s="234"/>
      <c r="E20" s="234"/>
      <c r="F20" s="131"/>
      <c r="G20" s="91"/>
      <c r="H20" s="131">
        <v>45122.243055555555</v>
      </c>
      <c r="I20" s="91"/>
    </row>
    <row r="21" spans="1:9" x14ac:dyDescent="0.35">
      <c r="A21" s="243" t="s">
        <v>80</v>
      </c>
      <c r="B21" s="244">
        <v>625960</v>
      </c>
      <c r="C21" s="245" t="s">
        <v>81</v>
      </c>
      <c r="D21" s="249">
        <v>5</v>
      </c>
      <c r="E21" s="246">
        <v>6.9444444444444441E-3</v>
      </c>
      <c r="F21" s="247">
        <f>E21+H20</f>
        <v>45122.25</v>
      </c>
      <c r="G21" s="247">
        <v>4.1666666666666664E-2</v>
      </c>
      <c r="H21" s="247">
        <f>F21+G21</f>
        <v>45122.291666666664</v>
      </c>
      <c r="I21" s="248" t="s">
        <v>131</v>
      </c>
    </row>
    <row r="22" spans="1:9" x14ac:dyDescent="0.35">
      <c r="A22" s="243" t="s">
        <v>70</v>
      </c>
      <c r="B22" s="244">
        <v>620960</v>
      </c>
      <c r="C22" s="245" t="s">
        <v>126</v>
      </c>
      <c r="D22" s="244">
        <v>337</v>
      </c>
      <c r="E22" s="246">
        <v>0.27083333333333331</v>
      </c>
      <c r="F22" s="247">
        <f t="shared" ref="F22:F49" si="0">E22+H21</f>
        <v>45122.5625</v>
      </c>
      <c r="G22" s="247">
        <v>4.1666666666666664E-2</v>
      </c>
      <c r="H22" s="247">
        <f t="shared" ref="H22:H48" si="1">F22+G22</f>
        <v>45122.604166666664</v>
      </c>
      <c r="I22" s="248" t="s">
        <v>132</v>
      </c>
    </row>
    <row r="23" spans="1:9" x14ac:dyDescent="0.35">
      <c r="A23" s="259"/>
      <c r="B23" s="259"/>
      <c r="C23" s="260"/>
      <c r="D23" s="206"/>
      <c r="E23" s="209"/>
      <c r="F23" s="211">
        <f t="shared" si="0"/>
        <v>45122.604166666664</v>
      </c>
      <c r="G23" s="211">
        <v>0.375</v>
      </c>
      <c r="H23" s="211">
        <f t="shared" si="1"/>
        <v>45122.979166666664</v>
      </c>
      <c r="I23" s="206" t="s">
        <v>21</v>
      </c>
    </row>
    <row r="24" spans="1:9" x14ac:dyDescent="0.35">
      <c r="A24" s="251" t="s">
        <v>70</v>
      </c>
      <c r="B24" s="252">
        <v>620960</v>
      </c>
      <c r="C24" s="253" t="s">
        <v>126</v>
      </c>
      <c r="D24" s="249"/>
      <c r="E24" s="254"/>
      <c r="F24" s="247">
        <f t="shared" si="0"/>
        <v>45122.979166666664</v>
      </c>
      <c r="G24" s="247">
        <v>4.1666666666666664E-2</v>
      </c>
      <c r="H24" s="247">
        <f t="shared" si="1"/>
        <v>45123.020833333328</v>
      </c>
      <c r="I24" s="244" t="s">
        <v>131</v>
      </c>
    </row>
    <row r="25" spans="1:9" x14ac:dyDescent="0.35">
      <c r="A25" s="206" t="s">
        <v>153</v>
      </c>
      <c r="B25" s="207"/>
      <c r="C25" s="208"/>
      <c r="D25" s="206">
        <v>370</v>
      </c>
      <c r="E25" s="209">
        <v>0.25</v>
      </c>
      <c r="F25" s="211">
        <f t="shared" si="0"/>
        <v>45123.270833333328</v>
      </c>
      <c r="G25" s="211">
        <v>2.0833333333333332E-2</v>
      </c>
      <c r="H25" s="211">
        <f t="shared" si="1"/>
        <v>45123.291666666664</v>
      </c>
      <c r="I25" s="206" t="s">
        <v>93</v>
      </c>
    </row>
    <row r="26" spans="1:9" x14ac:dyDescent="0.35">
      <c r="A26" s="206" t="s">
        <v>153</v>
      </c>
      <c r="B26" s="207"/>
      <c r="C26" s="208"/>
      <c r="D26" s="206"/>
      <c r="E26" s="209"/>
      <c r="F26" s="211">
        <f t="shared" si="0"/>
        <v>45123.291666666664</v>
      </c>
      <c r="G26" s="211">
        <v>2.0833333333333332E-2</v>
      </c>
      <c r="H26" s="211">
        <f t="shared" si="1"/>
        <v>45123.3125</v>
      </c>
      <c r="I26" s="206" t="s">
        <v>93</v>
      </c>
    </row>
    <row r="27" spans="1:9" x14ac:dyDescent="0.35">
      <c r="A27" s="206" t="s">
        <v>153</v>
      </c>
      <c r="B27" s="207"/>
      <c r="C27" s="208"/>
      <c r="D27" s="206">
        <v>550</v>
      </c>
      <c r="E27" s="209">
        <v>0.36805555555555558</v>
      </c>
      <c r="F27" s="211">
        <f t="shared" si="0"/>
        <v>45123.680555555555</v>
      </c>
      <c r="G27" s="211">
        <v>2.0833333333333332E-2</v>
      </c>
      <c r="H27" s="211">
        <f t="shared" si="1"/>
        <v>45123.701388888891</v>
      </c>
      <c r="I27" s="206" t="s">
        <v>93</v>
      </c>
    </row>
    <row r="28" spans="1:9" x14ac:dyDescent="0.35">
      <c r="A28" s="206"/>
      <c r="B28" s="207"/>
      <c r="C28" s="208"/>
      <c r="D28" s="206"/>
      <c r="E28" s="209"/>
      <c r="F28" s="211">
        <f t="shared" si="0"/>
        <v>45123.701388888891</v>
      </c>
      <c r="G28" s="211">
        <v>0.375</v>
      </c>
      <c r="H28" s="211">
        <f t="shared" si="1"/>
        <v>45124.076388888891</v>
      </c>
      <c r="I28" s="206" t="s">
        <v>96</v>
      </c>
    </row>
    <row r="29" spans="1:9" x14ac:dyDescent="0.35">
      <c r="A29" s="206" t="s">
        <v>153</v>
      </c>
      <c r="B29" s="207"/>
      <c r="C29" s="208"/>
      <c r="D29" s="206">
        <v>550</v>
      </c>
      <c r="E29" s="209">
        <v>0.36805555555555558</v>
      </c>
      <c r="F29" s="211">
        <f t="shared" si="0"/>
        <v>45124.444444444445</v>
      </c>
      <c r="G29" s="211">
        <v>2.0833333333333332E-2</v>
      </c>
      <c r="H29" s="211">
        <f t="shared" si="1"/>
        <v>45124.465277777781</v>
      </c>
      <c r="I29" s="206" t="s">
        <v>93</v>
      </c>
    </row>
    <row r="30" spans="1:9" x14ac:dyDescent="0.35">
      <c r="A30" s="206" t="s">
        <v>153</v>
      </c>
      <c r="B30" s="207"/>
      <c r="C30" s="208"/>
      <c r="D30" s="206"/>
      <c r="E30" s="209"/>
      <c r="F30" s="211">
        <f t="shared" si="0"/>
        <v>45124.465277777781</v>
      </c>
      <c r="G30" s="211">
        <v>2.0833333333333332E-2</v>
      </c>
      <c r="H30" s="211">
        <f t="shared" si="1"/>
        <v>45124.486111111117</v>
      </c>
      <c r="I30" s="206" t="s">
        <v>93</v>
      </c>
    </row>
    <row r="31" spans="1:9" x14ac:dyDescent="0.35">
      <c r="A31" s="206" t="s">
        <v>153</v>
      </c>
      <c r="B31" s="207"/>
      <c r="C31" s="208"/>
      <c r="D31" s="206"/>
      <c r="E31" s="209"/>
      <c r="F31" s="211">
        <f t="shared" si="0"/>
        <v>45124.486111111117</v>
      </c>
      <c r="G31" s="211">
        <v>2.0833333333333332E-2</v>
      </c>
      <c r="H31" s="211">
        <f t="shared" si="1"/>
        <v>45124.506944444453</v>
      </c>
      <c r="I31" s="206" t="s">
        <v>93</v>
      </c>
    </row>
    <row r="32" spans="1:9" ht="46.5" x14ac:dyDescent="0.35">
      <c r="A32" s="255" t="s">
        <v>154</v>
      </c>
      <c r="B32" s="256">
        <v>108960</v>
      </c>
      <c r="C32" s="253" t="s">
        <v>155</v>
      </c>
      <c r="D32" s="244">
        <v>550</v>
      </c>
      <c r="E32" s="246">
        <v>0.40972222222222227</v>
      </c>
      <c r="F32" s="247">
        <f t="shared" si="0"/>
        <v>45124.916666666672</v>
      </c>
      <c r="G32" s="247">
        <v>4.1666666666666664E-2</v>
      </c>
      <c r="H32" s="247">
        <f t="shared" si="1"/>
        <v>45124.958333333336</v>
      </c>
      <c r="I32" s="245" t="s">
        <v>156</v>
      </c>
    </row>
    <row r="33" spans="1:9" ht="31" x14ac:dyDescent="0.35">
      <c r="A33" s="257" t="s">
        <v>157</v>
      </c>
      <c r="B33" s="258">
        <v>130210</v>
      </c>
      <c r="C33" s="253" t="s">
        <v>158</v>
      </c>
      <c r="D33" s="244">
        <v>0.5</v>
      </c>
      <c r="E33" s="246">
        <v>1.0416666666666666E-2</v>
      </c>
      <c r="F33" s="247">
        <f t="shared" si="0"/>
        <v>45124.96875</v>
      </c>
      <c r="G33" s="247">
        <v>2.0833333333333332E-2</v>
      </c>
      <c r="H33" s="247">
        <f t="shared" si="1"/>
        <v>45124.989583333336</v>
      </c>
      <c r="I33" s="244" t="s">
        <v>132</v>
      </c>
    </row>
    <row r="34" spans="1:9" x14ac:dyDescent="0.35">
      <c r="A34" s="206"/>
      <c r="B34" s="207"/>
      <c r="C34" s="208"/>
      <c r="D34" s="206"/>
      <c r="E34" s="209"/>
      <c r="F34" s="211">
        <f t="shared" si="0"/>
        <v>45124.989583333336</v>
      </c>
      <c r="G34" s="211">
        <v>0.375</v>
      </c>
      <c r="H34" s="211">
        <f t="shared" si="1"/>
        <v>45125.364583333336</v>
      </c>
      <c r="I34" s="218" t="s">
        <v>96</v>
      </c>
    </row>
    <row r="35" spans="1:9" ht="46.5" x14ac:dyDescent="0.35">
      <c r="A35" s="255" t="s">
        <v>154</v>
      </c>
      <c r="B35" s="256">
        <v>108960</v>
      </c>
      <c r="C35" s="253" t="s">
        <v>155</v>
      </c>
      <c r="D35" s="244">
        <v>0.5</v>
      </c>
      <c r="E35" s="246">
        <v>2.0833333333333332E-2</v>
      </c>
      <c r="F35" s="247">
        <f t="shared" si="0"/>
        <v>45125.385416666672</v>
      </c>
      <c r="G35" s="247">
        <v>4.1666666666666664E-2</v>
      </c>
      <c r="H35" s="247">
        <f t="shared" si="1"/>
        <v>45125.427083333336</v>
      </c>
      <c r="I35" s="244" t="s">
        <v>131</v>
      </c>
    </row>
    <row r="36" spans="1:9" x14ac:dyDescent="0.35">
      <c r="A36" s="206" t="s">
        <v>153</v>
      </c>
      <c r="B36" s="207"/>
      <c r="C36" s="208"/>
      <c r="D36" s="206"/>
      <c r="E36" s="209"/>
      <c r="F36" s="211">
        <f t="shared" si="0"/>
        <v>45125.427083333336</v>
      </c>
      <c r="G36" s="211">
        <v>2.0833333333333332E-2</v>
      </c>
      <c r="H36" s="211">
        <f t="shared" si="1"/>
        <v>45125.447916666672</v>
      </c>
      <c r="I36" s="206" t="s">
        <v>93</v>
      </c>
    </row>
    <row r="37" spans="1:9" x14ac:dyDescent="0.35">
      <c r="A37" s="206" t="s">
        <v>153</v>
      </c>
      <c r="B37" s="207"/>
      <c r="C37" s="208"/>
      <c r="D37" s="206">
        <v>550</v>
      </c>
      <c r="E37" s="209">
        <v>0.36805555555555558</v>
      </c>
      <c r="F37" s="211">
        <f t="shared" si="0"/>
        <v>45125.815972222226</v>
      </c>
      <c r="G37" s="211">
        <v>2.0833333333333332E-2</v>
      </c>
      <c r="H37" s="211">
        <f t="shared" si="1"/>
        <v>45125.836805555562</v>
      </c>
      <c r="I37" s="206" t="s">
        <v>93</v>
      </c>
    </row>
    <row r="38" spans="1:9" x14ac:dyDescent="0.35">
      <c r="A38" s="206" t="s">
        <v>153</v>
      </c>
      <c r="B38" s="207"/>
      <c r="C38" s="208"/>
      <c r="D38" s="206"/>
      <c r="E38" s="209"/>
      <c r="F38" s="211">
        <f t="shared" si="0"/>
        <v>45125.836805555562</v>
      </c>
      <c r="G38" s="211">
        <v>2.0833333333333332E-2</v>
      </c>
      <c r="H38" s="211">
        <f t="shared" si="1"/>
        <v>45125.857638888898</v>
      </c>
      <c r="I38" s="206" t="s">
        <v>93</v>
      </c>
    </row>
    <row r="39" spans="1:9" x14ac:dyDescent="0.35">
      <c r="A39" s="206" t="s">
        <v>153</v>
      </c>
      <c r="B39" s="207"/>
      <c r="C39" s="208"/>
      <c r="D39" s="206">
        <v>550</v>
      </c>
      <c r="E39" s="209">
        <v>0.36805555555555558</v>
      </c>
      <c r="F39" s="211">
        <f t="shared" si="0"/>
        <v>45126.225694444453</v>
      </c>
      <c r="G39" s="211">
        <v>2.0833333333333332E-2</v>
      </c>
      <c r="H39" s="211">
        <f t="shared" si="1"/>
        <v>45126.246527777788</v>
      </c>
      <c r="I39" s="206" t="s">
        <v>93</v>
      </c>
    </row>
    <row r="40" spans="1:9" x14ac:dyDescent="0.35">
      <c r="A40" s="206"/>
      <c r="B40" s="207"/>
      <c r="C40" s="208"/>
      <c r="D40" s="206"/>
      <c r="E40" s="209"/>
      <c r="F40" s="211">
        <f t="shared" si="0"/>
        <v>45126.246527777788</v>
      </c>
      <c r="G40" s="211">
        <v>0.375</v>
      </c>
      <c r="H40" s="211">
        <f t="shared" si="1"/>
        <v>45126.621527777788</v>
      </c>
      <c r="I40" s="206" t="s">
        <v>96</v>
      </c>
    </row>
    <row r="41" spans="1:9" x14ac:dyDescent="0.35">
      <c r="A41" s="206" t="s">
        <v>153</v>
      </c>
      <c r="B41" s="207"/>
      <c r="C41" s="208"/>
      <c r="D41" s="206">
        <v>550</v>
      </c>
      <c r="E41" s="209">
        <v>0.36805555555555558</v>
      </c>
      <c r="F41" s="211">
        <f t="shared" si="0"/>
        <v>45126.989583333343</v>
      </c>
      <c r="G41" s="211">
        <v>2.0833333333333332E-2</v>
      </c>
      <c r="H41" s="211">
        <f t="shared" si="1"/>
        <v>45127.010416666679</v>
      </c>
      <c r="I41" s="206" t="s">
        <v>93</v>
      </c>
    </row>
    <row r="42" spans="1:9" x14ac:dyDescent="0.35">
      <c r="A42" s="206" t="s">
        <v>153</v>
      </c>
      <c r="B42" s="207"/>
      <c r="C42" s="208"/>
      <c r="D42" s="206"/>
      <c r="E42" s="209"/>
      <c r="F42" s="211">
        <f t="shared" si="0"/>
        <v>45127.010416666679</v>
      </c>
      <c r="G42" s="211">
        <v>2.0833333333333332E-2</v>
      </c>
      <c r="H42" s="211">
        <f t="shared" si="1"/>
        <v>45127.031250000015</v>
      </c>
      <c r="I42" s="206" t="s">
        <v>93</v>
      </c>
    </row>
    <row r="43" spans="1:9" x14ac:dyDescent="0.35">
      <c r="A43" s="243" t="s">
        <v>70</v>
      </c>
      <c r="B43" s="250">
        <v>620960</v>
      </c>
      <c r="C43" s="253" t="s">
        <v>159</v>
      </c>
      <c r="D43" s="244">
        <v>370</v>
      </c>
      <c r="E43" s="246">
        <v>0.23958333333333334</v>
      </c>
      <c r="F43" s="247">
        <f t="shared" si="0"/>
        <v>45127.27083333335</v>
      </c>
      <c r="G43" s="247">
        <v>4.1666666666666664E-2</v>
      </c>
      <c r="H43" s="247">
        <f t="shared" si="1"/>
        <v>45127.312500000015</v>
      </c>
      <c r="I43" s="244" t="s">
        <v>132</v>
      </c>
    </row>
    <row r="44" spans="1:9" x14ac:dyDescent="0.35">
      <c r="A44" s="206"/>
      <c r="B44" s="206"/>
      <c r="C44" s="260"/>
      <c r="D44" s="206"/>
      <c r="E44" s="209"/>
      <c r="F44" s="211">
        <f t="shared" si="0"/>
        <v>45127.312500000015</v>
      </c>
      <c r="G44" s="211">
        <v>0.35416666666666669</v>
      </c>
      <c r="H44" s="211">
        <f t="shared" si="1"/>
        <v>45127.666666666679</v>
      </c>
      <c r="I44" s="206" t="s">
        <v>96</v>
      </c>
    </row>
    <row r="45" spans="1:9" x14ac:dyDescent="0.35">
      <c r="A45" s="243" t="s">
        <v>70</v>
      </c>
      <c r="B45" s="244">
        <v>620960</v>
      </c>
      <c r="C45" s="245" t="s">
        <v>126</v>
      </c>
      <c r="D45" s="244"/>
      <c r="E45" s="246"/>
      <c r="F45" s="247">
        <f t="shared" si="0"/>
        <v>45127.666666666679</v>
      </c>
      <c r="G45" s="247">
        <v>4.1666666666666664E-2</v>
      </c>
      <c r="H45" s="247">
        <f t="shared" si="1"/>
        <v>45127.708333333343</v>
      </c>
      <c r="I45" s="248" t="s">
        <v>131</v>
      </c>
    </row>
    <row r="46" spans="1:9" x14ac:dyDescent="0.35">
      <c r="A46" s="206"/>
      <c r="B46" s="206"/>
      <c r="C46" s="260"/>
      <c r="D46" s="206"/>
      <c r="E46" s="209"/>
      <c r="F46" s="211">
        <f t="shared" si="0"/>
        <v>45127.708333333343</v>
      </c>
      <c r="G46" s="211">
        <v>2.0833333333333332E-2</v>
      </c>
      <c r="H46" s="211">
        <f t="shared" si="1"/>
        <v>45127.729166666679</v>
      </c>
      <c r="I46" s="206" t="s">
        <v>93</v>
      </c>
    </row>
    <row r="47" spans="1:9" x14ac:dyDescent="0.35">
      <c r="A47" s="243" t="s">
        <v>80</v>
      </c>
      <c r="B47" s="244">
        <v>625960</v>
      </c>
      <c r="C47" s="245" t="s">
        <v>81</v>
      </c>
      <c r="D47" s="244">
        <v>337</v>
      </c>
      <c r="E47" s="246">
        <v>0.3125</v>
      </c>
      <c r="F47" s="247">
        <f t="shared" si="0"/>
        <v>45128.041666666679</v>
      </c>
      <c r="G47" s="247">
        <v>4.1666666666666664E-2</v>
      </c>
      <c r="H47" s="247">
        <f t="shared" si="1"/>
        <v>45128.083333333343</v>
      </c>
      <c r="I47" s="248" t="s">
        <v>132</v>
      </c>
    </row>
    <row r="48" spans="1:9" x14ac:dyDescent="0.35">
      <c r="A48" s="259"/>
      <c r="B48" s="259"/>
      <c r="C48" s="260"/>
      <c r="D48" s="206">
        <v>12</v>
      </c>
      <c r="E48" s="209">
        <v>1.8749999999999999E-2</v>
      </c>
      <c r="F48" s="211">
        <f t="shared" si="0"/>
        <v>45128.102083333346</v>
      </c>
      <c r="G48" s="211">
        <v>2.0833333333333332E-2</v>
      </c>
      <c r="H48" s="211">
        <f t="shared" si="1"/>
        <v>45128.122916666682</v>
      </c>
      <c r="I48" s="206" t="s">
        <v>93</v>
      </c>
    </row>
    <row r="49" spans="1:9" x14ac:dyDescent="0.35">
      <c r="A49" s="91" t="s">
        <v>88</v>
      </c>
      <c r="B49" s="91"/>
      <c r="C49" s="91" t="s">
        <v>172</v>
      </c>
      <c r="D49" s="159">
        <v>13</v>
      </c>
      <c r="E49" s="158">
        <v>2.0833333333333332E-2</v>
      </c>
      <c r="F49" s="131">
        <f t="shared" si="0"/>
        <v>45128.143750000017</v>
      </c>
      <c r="G49" s="131"/>
      <c r="H49" s="131"/>
      <c r="I49" s="241"/>
    </row>
    <row r="50" spans="1:9" x14ac:dyDescent="0.35">
      <c r="A50" s="97"/>
      <c r="B50" s="97"/>
      <c r="C50" s="98"/>
      <c r="D50" s="99"/>
      <c r="E50" s="99"/>
      <c r="F50" s="100"/>
      <c r="G50" s="101"/>
      <c r="H50" s="101"/>
      <c r="I50" s="102"/>
    </row>
    <row r="51" spans="1:9" x14ac:dyDescent="0.35">
      <c r="A51" s="97" t="s">
        <v>73</v>
      </c>
      <c r="B51" s="103">
        <f>SUM(E21:E49,G21:G49)</f>
        <v>5.9006944444444427</v>
      </c>
      <c r="D51" s="405" t="s">
        <v>106</v>
      </c>
      <c r="E51" s="405"/>
      <c r="F51" s="405"/>
      <c r="G51" s="405"/>
      <c r="H51" s="405"/>
      <c r="I51" s="405"/>
    </row>
    <row r="52" spans="1:9" x14ac:dyDescent="0.35">
      <c r="A52" s="104" t="s">
        <v>74</v>
      </c>
      <c r="B52" s="103">
        <f>SUM(E21:E49)</f>
        <v>3.4006944444444445</v>
      </c>
      <c r="D52" s="405"/>
      <c r="E52" s="405"/>
      <c r="F52" s="405"/>
      <c r="G52" s="405"/>
      <c r="H52" s="405"/>
      <c r="I52" s="405"/>
    </row>
    <row r="53" spans="1:9" x14ac:dyDescent="0.35">
      <c r="A53" s="104" t="s">
        <v>119</v>
      </c>
      <c r="B53" s="103">
        <f>G21+G22+G24+G32+G33+G35+G43+G45+G47</f>
        <v>0.35416666666666669</v>
      </c>
      <c r="D53" s="405"/>
      <c r="E53" s="405"/>
      <c r="F53" s="405"/>
      <c r="G53" s="405"/>
      <c r="H53" s="405"/>
      <c r="I53" s="405"/>
    </row>
    <row r="54" spans="1:9" ht="15.75" customHeight="1" x14ac:dyDescent="0.35">
      <c r="A54" s="104" t="s">
        <v>120</v>
      </c>
      <c r="B54" s="103">
        <f>SUM(G23,G25:G31,G34,G36:G42,G44,G46,G48)</f>
        <v>2.145833333333333</v>
      </c>
      <c r="D54" s="405"/>
      <c r="E54" s="405"/>
      <c r="F54" s="405"/>
      <c r="G54" s="405"/>
      <c r="H54" s="405"/>
      <c r="I54" s="405"/>
    </row>
    <row r="55" spans="1:9" x14ac:dyDescent="0.35">
      <c r="A55" s="81"/>
      <c r="B55" s="81"/>
      <c r="C55" s="135"/>
      <c r="D55" s="405"/>
      <c r="E55" s="405"/>
      <c r="F55" s="405"/>
      <c r="G55" s="405"/>
      <c r="H55" s="405"/>
      <c r="I55" s="405"/>
    </row>
    <row r="56" spans="1:9" x14ac:dyDescent="0.35">
      <c r="A56" s="81"/>
      <c r="B56" s="81"/>
      <c r="C56" s="136"/>
      <c r="D56" s="405"/>
      <c r="E56" s="405"/>
      <c r="F56" s="405"/>
      <c r="G56" s="405"/>
      <c r="H56" s="405"/>
      <c r="I56" s="405"/>
    </row>
    <row r="57" spans="1:9" x14ac:dyDescent="0.35">
      <c r="A57" s="268" t="s">
        <v>191</v>
      </c>
    </row>
    <row r="58" spans="1:9" ht="72" customHeight="1" x14ac:dyDescent="0.35"/>
    <row r="59" spans="1:9" ht="46.5" customHeight="1" x14ac:dyDescent="0.35"/>
  </sheetData>
  <mergeCells count="9">
    <mergeCell ref="D51:I56"/>
    <mergeCell ref="A7:I7"/>
    <mergeCell ref="A8:I8"/>
    <mergeCell ref="A18:A19"/>
    <mergeCell ref="B18:B19"/>
    <mergeCell ref="C18:C19"/>
    <mergeCell ref="D18:D19"/>
    <mergeCell ref="E18:H18"/>
    <mergeCell ref="I18:I19"/>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41"/>
  <sheetViews>
    <sheetView zoomScale="82" zoomScaleNormal="82" workbookViewId="0">
      <selection activeCell="M12" sqref="M12"/>
    </sheetView>
  </sheetViews>
  <sheetFormatPr defaultColWidth="9.1796875" defaultRowHeight="15.5" x14ac:dyDescent="0.35"/>
  <cols>
    <col min="1" max="1" width="42" style="42" customWidth="1"/>
    <col min="2" max="2" width="19.81640625" style="42" customWidth="1"/>
    <col min="3" max="3" width="39" style="42" customWidth="1"/>
    <col min="4" max="4" width="20.7265625" style="42" customWidth="1"/>
    <col min="5" max="5" width="15.453125" style="42" customWidth="1"/>
    <col min="6" max="6" width="19.26953125" style="42" customWidth="1"/>
    <col min="7" max="7" width="15.453125" style="42" customWidth="1"/>
    <col min="8" max="8" width="17.81640625" style="42" customWidth="1"/>
    <col min="9" max="9" width="42.81640625" style="42" customWidth="1"/>
    <col min="10" max="16384" width="9.1796875" style="42"/>
  </cols>
  <sheetData>
    <row r="1" spans="1:9" x14ac:dyDescent="0.35">
      <c r="A1" s="144" t="s">
        <v>12</v>
      </c>
      <c r="B1" s="144"/>
      <c r="C1" s="144" t="s">
        <v>12</v>
      </c>
      <c r="E1" s="145"/>
      <c r="F1" s="146"/>
      <c r="G1" s="146"/>
      <c r="H1" s="147"/>
      <c r="I1" s="144" t="s">
        <v>13</v>
      </c>
    </row>
    <row r="2" spans="1:9" ht="47.25" customHeight="1" x14ac:dyDescent="0.35">
      <c r="A2" s="56" t="s">
        <v>109</v>
      </c>
      <c r="B2" s="56"/>
      <c r="C2" s="49" t="s">
        <v>129</v>
      </c>
      <c r="E2" s="153"/>
      <c r="F2" s="154"/>
      <c r="G2" s="154"/>
      <c r="H2" s="154"/>
      <c r="I2" s="60" t="s">
        <v>85</v>
      </c>
    </row>
    <row r="3" spans="1:9" x14ac:dyDescent="0.35">
      <c r="A3" s="149" t="s">
        <v>128</v>
      </c>
      <c r="B3" s="149"/>
      <c r="C3" s="48" t="s">
        <v>116</v>
      </c>
      <c r="E3" s="150"/>
      <c r="F3" s="151"/>
      <c r="G3" s="151"/>
      <c r="H3" s="151"/>
      <c r="I3" s="48" t="s">
        <v>192</v>
      </c>
    </row>
    <row r="4" spans="1:9" x14ac:dyDescent="0.35">
      <c r="A4" s="140">
        <v>45518</v>
      </c>
      <c r="B4" s="140"/>
      <c r="C4" s="140">
        <f>A4</f>
        <v>45518</v>
      </c>
      <c r="E4" s="155"/>
      <c r="F4" s="155"/>
      <c r="G4" s="155"/>
      <c r="H4" s="155"/>
      <c r="I4" s="140">
        <f>C4</f>
        <v>45518</v>
      </c>
    </row>
    <row r="5" spans="1:9" x14ac:dyDescent="0.35">
      <c r="A5" s="89"/>
      <c r="B5" s="89"/>
      <c r="C5" s="162"/>
      <c r="D5" s="162"/>
      <c r="E5" s="155"/>
      <c r="F5" s="155"/>
      <c r="G5" s="155"/>
      <c r="H5" s="226"/>
      <c r="I5" s="226"/>
    </row>
    <row r="6" spans="1:9" x14ac:dyDescent="0.35">
      <c r="A6" s="227"/>
      <c r="B6" s="227"/>
      <c r="C6" s="81"/>
      <c r="D6" s="81"/>
      <c r="E6" s="81"/>
      <c r="F6" s="81"/>
      <c r="G6" s="81"/>
      <c r="H6" s="81"/>
      <c r="I6" s="81"/>
    </row>
    <row r="7" spans="1:9" x14ac:dyDescent="0.35">
      <c r="A7" s="411" t="s">
        <v>14</v>
      </c>
      <c r="B7" s="411"/>
      <c r="C7" s="411"/>
      <c r="D7" s="411"/>
      <c r="E7" s="411"/>
      <c r="F7" s="411"/>
      <c r="G7" s="411"/>
      <c r="H7" s="411"/>
      <c r="I7" s="411"/>
    </row>
    <row r="8" spans="1:9" x14ac:dyDescent="0.35">
      <c r="A8" s="404" t="s">
        <v>171</v>
      </c>
      <c r="B8" s="404"/>
      <c r="C8" s="404"/>
      <c r="D8" s="404"/>
      <c r="E8" s="404"/>
      <c r="F8" s="404"/>
      <c r="G8" s="404"/>
      <c r="H8" s="404"/>
      <c r="I8" s="404"/>
    </row>
    <row r="9" spans="1:9" x14ac:dyDescent="0.35">
      <c r="A9" s="82" t="s">
        <v>54</v>
      </c>
      <c r="B9" s="228">
        <v>45519</v>
      </c>
      <c r="D9" s="83"/>
      <c r="E9" s="84"/>
      <c r="F9" s="83"/>
      <c r="G9" s="83"/>
      <c r="H9" s="83"/>
    </row>
    <row r="10" spans="1:9" x14ac:dyDescent="0.35">
      <c r="A10" s="78" t="s">
        <v>51</v>
      </c>
      <c r="B10" s="229" t="s">
        <v>138</v>
      </c>
      <c r="D10" s="77"/>
      <c r="E10" s="77"/>
      <c r="F10" s="77"/>
      <c r="G10" s="77"/>
      <c r="H10" s="230"/>
    </row>
    <row r="11" spans="1:9" x14ac:dyDescent="0.35">
      <c r="A11" s="78" t="s">
        <v>53</v>
      </c>
      <c r="B11" s="229" t="s">
        <v>193</v>
      </c>
      <c r="D11" s="77"/>
      <c r="E11" s="167"/>
      <c r="F11" s="167"/>
      <c r="G11" s="77"/>
      <c r="H11" s="230"/>
      <c r="I11" s="239"/>
    </row>
    <row r="12" spans="1:9" x14ac:dyDescent="0.35">
      <c r="A12" s="82" t="s">
        <v>55</v>
      </c>
      <c r="B12" s="231" t="s">
        <v>194</v>
      </c>
      <c r="D12" s="83"/>
      <c r="E12" s="83"/>
      <c r="F12" s="83"/>
      <c r="G12" s="83"/>
      <c r="H12" s="83"/>
    </row>
    <row r="13" spans="1:9" x14ac:dyDescent="0.35">
      <c r="A13" s="82" t="s">
        <v>56</v>
      </c>
      <c r="B13" s="229" t="s">
        <v>57</v>
      </c>
      <c r="D13" s="83"/>
      <c r="E13" s="230"/>
      <c r="F13" s="230"/>
      <c r="G13" s="230"/>
      <c r="H13" s="230"/>
    </row>
    <row r="14" spans="1:9" x14ac:dyDescent="0.35">
      <c r="A14" s="82" t="s">
        <v>1</v>
      </c>
      <c r="B14" s="229">
        <f>SUM(D20:D31)</f>
        <v>4715</v>
      </c>
      <c r="D14" s="83"/>
      <c r="E14" s="83"/>
      <c r="F14" s="83"/>
      <c r="G14" s="83"/>
      <c r="H14" s="232"/>
    </row>
    <row r="15" spans="1:9" x14ac:dyDescent="0.35">
      <c r="A15" s="82" t="s">
        <v>58</v>
      </c>
      <c r="B15" s="233" t="s">
        <v>170</v>
      </c>
      <c r="D15" s="83"/>
      <c r="E15" s="83"/>
      <c r="F15" s="83"/>
      <c r="G15" s="83"/>
      <c r="H15" s="230"/>
    </row>
    <row r="16" spans="1:9" x14ac:dyDescent="0.35">
      <c r="A16" s="82" t="s">
        <v>60</v>
      </c>
      <c r="B16" s="90" t="s">
        <v>164</v>
      </c>
      <c r="D16" s="83"/>
      <c r="E16" s="83"/>
      <c r="F16" s="83"/>
      <c r="G16" s="83"/>
      <c r="H16" s="89"/>
    </row>
    <row r="17" spans="1:9" x14ac:dyDescent="0.35">
      <c r="A17" s="82" t="s">
        <v>114</v>
      </c>
      <c r="B17" s="82" t="s">
        <v>25</v>
      </c>
      <c r="C17" s="82"/>
      <c r="D17" s="81"/>
      <c r="E17" s="81"/>
      <c r="F17" s="81"/>
      <c r="G17" s="81"/>
      <c r="H17" s="81"/>
      <c r="I17" s="82"/>
    </row>
    <row r="18" spans="1:9" ht="15.65" customHeight="1" x14ac:dyDescent="0.35">
      <c r="A18" s="395" t="s">
        <v>5</v>
      </c>
      <c r="B18" s="400" t="s">
        <v>113</v>
      </c>
      <c r="C18" s="395" t="s">
        <v>62</v>
      </c>
      <c r="D18" s="395" t="s">
        <v>4</v>
      </c>
      <c r="E18" s="395" t="s">
        <v>63</v>
      </c>
      <c r="F18" s="395"/>
      <c r="G18" s="395"/>
      <c r="H18" s="395"/>
      <c r="I18" s="395" t="s">
        <v>64</v>
      </c>
    </row>
    <row r="19" spans="1:9" ht="31" x14ac:dyDescent="0.35">
      <c r="A19" s="395"/>
      <c r="B19" s="401"/>
      <c r="C19" s="395"/>
      <c r="D19" s="396"/>
      <c r="E19" s="91" t="s">
        <v>165</v>
      </c>
      <c r="F19" s="91" t="s">
        <v>166</v>
      </c>
      <c r="G19" s="91" t="s">
        <v>167</v>
      </c>
      <c r="H19" s="91" t="s">
        <v>136</v>
      </c>
      <c r="I19" s="395"/>
    </row>
    <row r="20" spans="1:9" x14ac:dyDescent="0.35">
      <c r="A20" s="243" t="s">
        <v>80</v>
      </c>
      <c r="B20" s="244">
        <v>625960</v>
      </c>
      <c r="C20" s="245" t="s">
        <v>81</v>
      </c>
      <c r="D20" s="249"/>
      <c r="E20" s="246"/>
      <c r="F20" s="247">
        <v>45122.25</v>
      </c>
      <c r="G20" s="247">
        <v>4.1666666666666664E-2</v>
      </c>
      <c r="H20" s="247">
        <f>F20+G20</f>
        <v>45122.291666666664</v>
      </c>
      <c r="I20" s="248" t="s">
        <v>131</v>
      </c>
    </row>
    <row r="21" spans="1:9" x14ac:dyDescent="0.35">
      <c r="A21" s="243" t="s">
        <v>70</v>
      </c>
      <c r="B21" s="244">
        <v>620960</v>
      </c>
      <c r="C21" s="245" t="s">
        <v>126</v>
      </c>
      <c r="D21" s="244">
        <v>337</v>
      </c>
      <c r="E21" s="246">
        <v>0.27083333333333331</v>
      </c>
      <c r="F21" s="247">
        <f t="shared" ref="F21:F30" si="0">E21+H20</f>
        <v>45122.5625</v>
      </c>
      <c r="G21" s="247">
        <v>4.1666666666666664E-2</v>
      </c>
      <c r="H21" s="247">
        <f t="shared" ref="H21:H31" si="1">F21+G21</f>
        <v>45122.604166666664</v>
      </c>
      <c r="I21" s="248" t="s">
        <v>132</v>
      </c>
    </row>
    <row r="22" spans="1:9" x14ac:dyDescent="0.35">
      <c r="A22" s="259"/>
      <c r="B22" s="259"/>
      <c r="C22" s="260"/>
      <c r="D22" s="206"/>
      <c r="E22" s="209"/>
      <c r="F22" s="131">
        <f t="shared" si="0"/>
        <v>45122.604166666664</v>
      </c>
      <c r="G22" s="131">
        <v>0.375</v>
      </c>
      <c r="H22" s="131">
        <f t="shared" si="1"/>
        <v>45122.979166666664</v>
      </c>
      <c r="I22" s="159" t="s">
        <v>21</v>
      </c>
    </row>
    <row r="23" spans="1:9" x14ac:dyDescent="0.35">
      <c r="A23" s="251" t="s">
        <v>70</v>
      </c>
      <c r="B23" s="252">
        <v>620960</v>
      </c>
      <c r="C23" s="253" t="s">
        <v>126</v>
      </c>
      <c r="D23" s="249"/>
      <c r="E23" s="254"/>
      <c r="F23" s="247">
        <f t="shared" si="0"/>
        <v>45122.979166666664</v>
      </c>
      <c r="G23" s="247">
        <v>4.1666666666666664E-2</v>
      </c>
      <c r="H23" s="247">
        <f t="shared" si="1"/>
        <v>45123.020833333328</v>
      </c>
      <c r="I23" s="244" t="s">
        <v>131</v>
      </c>
    </row>
    <row r="24" spans="1:9" ht="46.5" x14ac:dyDescent="0.35">
      <c r="A24" s="255" t="s">
        <v>154</v>
      </c>
      <c r="B24" s="256">
        <v>108960</v>
      </c>
      <c r="C24" s="253" t="s">
        <v>155</v>
      </c>
      <c r="D24" s="244">
        <v>2020</v>
      </c>
      <c r="E24" s="246">
        <v>1.8958333333333333</v>
      </c>
      <c r="F24" s="247">
        <f>E24+H23</f>
        <v>45124.916666666664</v>
      </c>
      <c r="G24" s="247">
        <v>4.1666666666666664E-2</v>
      </c>
      <c r="H24" s="247">
        <f t="shared" si="1"/>
        <v>45124.958333333328</v>
      </c>
      <c r="I24" s="245" t="s">
        <v>156</v>
      </c>
    </row>
    <row r="25" spans="1:9" ht="31" x14ac:dyDescent="0.35">
      <c r="A25" s="257" t="s">
        <v>157</v>
      </c>
      <c r="B25" s="258">
        <v>130210</v>
      </c>
      <c r="C25" s="253" t="s">
        <v>158</v>
      </c>
      <c r="D25" s="244">
        <v>0.5</v>
      </c>
      <c r="E25" s="246">
        <v>1.0416666666666666E-2</v>
      </c>
      <c r="F25" s="247">
        <f t="shared" si="0"/>
        <v>45124.968749999993</v>
      </c>
      <c r="G25" s="247">
        <v>2.0833333333333332E-2</v>
      </c>
      <c r="H25" s="247">
        <f t="shared" si="1"/>
        <v>45124.989583333328</v>
      </c>
      <c r="I25" s="244" t="s">
        <v>132</v>
      </c>
    </row>
    <row r="26" spans="1:9" x14ac:dyDescent="0.35">
      <c r="A26" s="206"/>
      <c r="B26" s="207"/>
      <c r="C26" s="208"/>
      <c r="D26" s="206"/>
      <c r="E26" s="209"/>
      <c r="F26" s="131">
        <f t="shared" si="0"/>
        <v>45124.989583333328</v>
      </c>
      <c r="G26" s="131">
        <v>0.375</v>
      </c>
      <c r="H26" s="131">
        <f t="shared" si="1"/>
        <v>45125.364583333328</v>
      </c>
      <c r="I26" s="159" t="s">
        <v>21</v>
      </c>
    </row>
    <row r="27" spans="1:9" ht="46.5" x14ac:dyDescent="0.35">
      <c r="A27" s="255" t="s">
        <v>154</v>
      </c>
      <c r="B27" s="256">
        <v>108960</v>
      </c>
      <c r="C27" s="253" t="s">
        <v>155</v>
      </c>
      <c r="D27" s="244">
        <v>0.5</v>
      </c>
      <c r="E27" s="246">
        <v>2.0833333333333332E-2</v>
      </c>
      <c r="F27" s="247">
        <f t="shared" si="0"/>
        <v>45125.385416666664</v>
      </c>
      <c r="G27" s="247">
        <v>4.1666666666666664E-2</v>
      </c>
      <c r="H27" s="247">
        <f t="shared" si="1"/>
        <v>45125.427083333328</v>
      </c>
      <c r="I27" s="244" t="s">
        <v>131</v>
      </c>
    </row>
    <row r="28" spans="1:9" x14ac:dyDescent="0.35">
      <c r="A28" s="243" t="s">
        <v>70</v>
      </c>
      <c r="B28" s="250">
        <v>620960</v>
      </c>
      <c r="C28" s="253" t="s">
        <v>159</v>
      </c>
      <c r="D28" s="244">
        <v>2020</v>
      </c>
      <c r="E28" s="246">
        <v>1.84375</v>
      </c>
      <c r="F28" s="247">
        <f>E28+H27</f>
        <v>45127.270833333328</v>
      </c>
      <c r="G28" s="247">
        <v>4.1666666666666664E-2</v>
      </c>
      <c r="H28" s="247">
        <f t="shared" si="1"/>
        <v>45127.312499999993</v>
      </c>
      <c r="I28" s="244" t="s">
        <v>132</v>
      </c>
    </row>
    <row r="29" spans="1:9" x14ac:dyDescent="0.35">
      <c r="A29" s="206"/>
      <c r="B29" s="206"/>
      <c r="C29" s="260"/>
      <c r="D29" s="206"/>
      <c r="E29" s="209"/>
      <c r="F29" s="131">
        <f t="shared" si="0"/>
        <v>45127.312499999993</v>
      </c>
      <c r="G29" s="131">
        <v>0.35416666666666669</v>
      </c>
      <c r="H29" s="131">
        <f t="shared" si="1"/>
        <v>45127.666666666657</v>
      </c>
      <c r="I29" s="159" t="s">
        <v>21</v>
      </c>
    </row>
    <row r="30" spans="1:9" x14ac:dyDescent="0.35">
      <c r="A30" s="243" t="s">
        <v>70</v>
      </c>
      <c r="B30" s="244">
        <v>620960</v>
      </c>
      <c r="C30" s="245" t="s">
        <v>126</v>
      </c>
      <c r="D30" s="244"/>
      <c r="E30" s="246"/>
      <c r="F30" s="247">
        <f t="shared" si="0"/>
        <v>45127.666666666657</v>
      </c>
      <c r="G30" s="247">
        <v>4.1666666666666664E-2</v>
      </c>
      <c r="H30" s="247">
        <f t="shared" si="1"/>
        <v>45127.708333333321</v>
      </c>
      <c r="I30" s="248" t="s">
        <v>131</v>
      </c>
    </row>
    <row r="31" spans="1:9" x14ac:dyDescent="0.35">
      <c r="A31" s="243" t="s">
        <v>80</v>
      </c>
      <c r="B31" s="244">
        <v>625960</v>
      </c>
      <c r="C31" s="245" t="s">
        <v>81</v>
      </c>
      <c r="D31" s="244">
        <v>337</v>
      </c>
      <c r="E31" s="246">
        <v>0.33333333333333331</v>
      </c>
      <c r="F31" s="247">
        <f>E31+H30</f>
        <v>45128.041666666657</v>
      </c>
      <c r="G31" s="247">
        <v>4.1666666666666664E-2</v>
      </c>
      <c r="H31" s="247">
        <f t="shared" si="1"/>
        <v>45128.083333333321</v>
      </c>
      <c r="I31" s="248" t="s">
        <v>132</v>
      </c>
    </row>
    <row r="32" spans="1:9" x14ac:dyDescent="0.35">
      <c r="A32" s="97"/>
      <c r="B32" s="97"/>
      <c r="C32" s="98"/>
      <c r="D32" s="99"/>
      <c r="E32" s="99"/>
      <c r="F32" s="100"/>
      <c r="G32" s="101"/>
      <c r="H32" s="101"/>
      <c r="I32" s="102"/>
    </row>
    <row r="33" spans="1:9" x14ac:dyDescent="0.35">
      <c r="A33" s="97" t="s">
        <v>73</v>
      </c>
      <c r="B33" s="103">
        <f>SUM(E20:E31,G20:G31)</f>
        <v>5.8333333333333348</v>
      </c>
      <c r="D33" s="405"/>
      <c r="E33" s="405"/>
      <c r="F33" s="405"/>
      <c r="G33" s="405"/>
      <c r="H33" s="405"/>
      <c r="I33" s="405"/>
    </row>
    <row r="34" spans="1:9" x14ac:dyDescent="0.35">
      <c r="A34" s="104" t="s">
        <v>74</v>
      </c>
      <c r="B34" s="103">
        <f>SUM(E20:E31)</f>
        <v>4.3749999999999991</v>
      </c>
      <c r="D34" s="405"/>
      <c r="E34" s="405"/>
      <c r="F34" s="405"/>
      <c r="G34" s="405"/>
      <c r="H34" s="405"/>
      <c r="I34" s="405"/>
    </row>
    <row r="35" spans="1:9" x14ac:dyDescent="0.35">
      <c r="A35" s="104" t="s">
        <v>119</v>
      </c>
      <c r="B35" s="103">
        <f>G20+G21+G23+G24+G25+G27+G28+G30+G31</f>
        <v>0.35416666666666669</v>
      </c>
      <c r="D35" s="405"/>
      <c r="E35" s="405"/>
      <c r="F35" s="405"/>
      <c r="G35" s="405"/>
      <c r="H35" s="405"/>
      <c r="I35" s="405"/>
    </row>
    <row r="36" spans="1:9" ht="15.75" customHeight="1" x14ac:dyDescent="0.35">
      <c r="A36" s="104" t="s">
        <v>120</v>
      </c>
      <c r="B36" s="103">
        <f>SUM(G22,G26,G29)</f>
        <v>1.1041666666666667</v>
      </c>
      <c r="D36" s="405"/>
      <c r="E36" s="405"/>
      <c r="F36" s="405"/>
      <c r="G36" s="405"/>
      <c r="H36" s="405"/>
      <c r="I36" s="405"/>
    </row>
    <row r="37" spans="1:9" x14ac:dyDescent="0.35">
      <c r="A37" s="81"/>
      <c r="B37" s="81"/>
      <c r="C37" s="135"/>
      <c r="D37" s="405"/>
      <c r="E37" s="405"/>
      <c r="F37" s="405"/>
      <c r="G37" s="405"/>
      <c r="H37" s="405"/>
      <c r="I37" s="405"/>
    </row>
    <row r="38" spans="1:9" x14ac:dyDescent="0.35">
      <c r="A38" s="81"/>
      <c r="B38" s="81"/>
      <c r="C38" s="136"/>
      <c r="D38" s="405"/>
      <c r="E38" s="405"/>
      <c r="F38" s="405"/>
      <c r="G38" s="405"/>
      <c r="H38" s="405"/>
      <c r="I38" s="405"/>
    </row>
    <row r="39" spans="1:9" x14ac:dyDescent="0.35">
      <c r="A39" s="268" t="s">
        <v>191</v>
      </c>
    </row>
    <row r="40" spans="1:9" ht="72" customHeight="1" x14ac:dyDescent="0.35"/>
    <row r="41" spans="1:9" ht="46.5" customHeight="1" x14ac:dyDescent="0.35"/>
  </sheetData>
  <mergeCells count="9">
    <mergeCell ref="D33:I38"/>
    <mergeCell ref="A7:I7"/>
    <mergeCell ref="A8:I8"/>
    <mergeCell ref="A18:A19"/>
    <mergeCell ref="B18:B19"/>
    <mergeCell ref="C18:C19"/>
    <mergeCell ref="D18:D19"/>
    <mergeCell ref="E18:H18"/>
    <mergeCell ref="I18:I19"/>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59"/>
  <sheetViews>
    <sheetView topLeftCell="A10" workbookViewId="0">
      <selection activeCell="K32" sqref="K32"/>
    </sheetView>
  </sheetViews>
  <sheetFormatPr defaultColWidth="9.1796875" defaultRowHeight="15.5" x14ac:dyDescent="0.35"/>
  <cols>
    <col min="1" max="1" width="42" style="42" customWidth="1"/>
    <col min="2" max="2" width="19.81640625" style="42" customWidth="1"/>
    <col min="3" max="3" width="39" style="42" customWidth="1"/>
    <col min="4" max="4" width="20.7265625" style="42" customWidth="1"/>
    <col min="5" max="5" width="15.453125" style="42" customWidth="1"/>
    <col min="6" max="6" width="19.26953125" style="42" customWidth="1"/>
    <col min="7" max="7" width="15.453125" style="42" customWidth="1"/>
    <col min="8" max="8" width="17.81640625" style="42" customWidth="1"/>
    <col min="9" max="9" width="42.81640625" style="42" customWidth="1"/>
    <col min="10" max="16384" width="9.1796875" style="42"/>
  </cols>
  <sheetData>
    <row r="1" spans="1:9" x14ac:dyDescent="0.35">
      <c r="A1" s="144" t="s">
        <v>12</v>
      </c>
      <c r="B1" s="144"/>
      <c r="C1" s="144" t="s">
        <v>12</v>
      </c>
      <c r="E1" s="145"/>
      <c r="F1" s="146"/>
      <c r="G1" s="146"/>
      <c r="H1" s="147"/>
      <c r="I1" s="144" t="s">
        <v>13</v>
      </c>
    </row>
    <row r="2" spans="1:9" ht="47.25" customHeight="1" x14ac:dyDescent="0.35">
      <c r="A2" s="56" t="s">
        <v>109</v>
      </c>
      <c r="B2" s="56"/>
      <c r="C2" s="49" t="s">
        <v>129</v>
      </c>
      <c r="E2" s="153"/>
      <c r="F2" s="154"/>
      <c r="G2" s="154"/>
      <c r="H2" s="154"/>
      <c r="I2" s="60" t="s">
        <v>85</v>
      </c>
    </row>
    <row r="3" spans="1:9" x14ac:dyDescent="0.35">
      <c r="A3" s="149" t="s">
        <v>128</v>
      </c>
      <c r="B3" s="149"/>
      <c r="C3" s="48" t="s">
        <v>116</v>
      </c>
      <c r="E3" s="150"/>
      <c r="F3" s="151"/>
      <c r="G3" s="151"/>
      <c r="H3" s="151"/>
      <c r="I3" s="48" t="s">
        <v>192</v>
      </c>
    </row>
    <row r="4" spans="1:9" x14ac:dyDescent="0.35">
      <c r="A4" s="140">
        <f>B9-1</f>
        <v>45535</v>
      </c>
      <c r="B4" s="140"/>
      <c r="C4" s="140">
        <f>A4</f>
        <v>45535</v>
      </c>
      <c r="E4" s="155"/>
      <c r="F4" s="155"/>
      <c r="G4" s="155"/>
      <c r="H4" s="155"/>
      <c r="I4" s="140">
        <f>C4</f>
        <v>45535</v>
      </c>
    </row>
    <row r="5" spans="1:9" x14ac:dyDescent="0.35">
      <c r="A5" s="89"/>
      <c r="B5" s="89"/>
      <c r="C5" s="162"/>
      <c r="D5" s="162"/>
      <c r="E5" s="155"/>
      <c r="F5" s="155"/>
      <c r="G5" s="155"/>
      <c r="H5" s="226"/>
      <c r="I5" s="226"/>
    </row>
    <row r="6" spans="1:9" x14ac:dyDescent="0.35">
      <c r="A6" s="227"/>
      <c r="B6" s="227"/>
      <c r="C6" s="81"/>
      <c r="D6" s="81"/>
      <c r="E6" s="81"/>
      <c r="F6" s="81"/>
      <c r="G6" s="81"/>
      <c r="H6" s="81"/>
      <c r="I6" s="81"/>
    </row>
    <row r="7" spans="1:9" x14ac:dyDescent="0.35">
      <c r="A7" s="411" t="s">
        <v>14</v>
      </c>
      <c r="B7" s="411"/>
      <c r="C7" s="411"/>
      <c r="D7" s="411"/>
      <c r="E7" s="411"/>
      <c r="F7" s="411"/>
      <c r="G7" s="411"/>
      <c r="H7" s="411"/>
      <c r="I7" s="411"/>
    </row>
    <row r="8" spans="1:9" x14ac:dyDescent="0.35">
      <c r="A8" s="404" t="s">
        <v>171</v>
      </c>
      <c r="B8" s="404"/>
      <c r="C8" s="404"/>
      <c r="D8" s="404"/>
      <c r="E8" s="404"/>
      <c r="F8" s="404"/>
      <c r="G8" s="404"/>
      <c r="H8" s="404"/>
      <c r="I8" s="404"/>
    </row>
    <row r="9" spans="1:9" x14ac:dyDescent="0.35">
      <c r="A9" s="82" t="s">
        <v>54</v>
      </c>
      <c r="B9" s="228">
        <v>45536</v>
      </c>
      <c r="D9" s="83"/>
      <c r="E9" s="84"/>
      <c r="F9" s="83"/>
      <c r="G9" s="83"/>
      <c r="H9" s="83"/>
    </row>
    <row r="10" spans="1:9" x14ac:dyDescent="0.35">
      <c r="A10" s="78" t="s">
        <v>51</v>
      </c>
      <c r="B10" s="229" t="s">
        <v>138</v>
      </c>
      <c r="D10" s="77"/>
      <c r="E10" s="77"/>
      <c r="F10" s="77"/>
      <c r="G10" s="77"/>
      <c r="H10" s="230"/>
    </row>
    <row r="11" spans="1:9" x14ac:dyDescent="0.35">
      <c r="A11" s="78" t="s">
        <v>53</v>
      </c>
      <c r="B11" s="229" t="s">
        <v>188</v>
      </c>
      <c r="D11" s="77"/>
      <c r="E11" s="167"/>
      <c r="F11" s="167"/>
      <c r="G11" s="77"/>
      <c r="H11" s="230"/>
      <c r="I11" s="239"/>
    </row>
    <row r="12" spans="1:9" x14ac:dyDescent="0.35">
      <c r="A12" s="82" t="s">
        <v>55</v>
      </c>
      <c r="B12" s="231" t="s">
        <v>189</v>
      </c>
      <c r="D12" s="83"/>
      <c r="E12" s="83"/>
      <c r="F12" s="83"/>
      <c r="G12" s="83"/>
      <c r="H12" s="83"/>
    </row>
    <row r="13" spans="1:9" x14ac:dyDescent="0.35">
      <c r="A13" s="82" t="s">
        <v>56</v>
      </c>
      <c r="B13" s="229" t="s">
        <v>140</v>
      </c>
      <c r="D13" s="83"/>
      <c r="E13" s="230"/>
      <c r="F13" s="230"/>
      <c r="G13" s="230"/>
      <c r="H13" s="230"/>
    </row>
    <row r="14" spans="1:9" x14ac:dyDescent="0.35">
      <c r="A14" s="82" t="s">
        <v>1</v>
      </c>
      <c r="B14" s="229">
        <f>SUM(D21:D49)</f>
        <v>4745</v>
      </c>
      <c r="D14" s="83"/>
      <c r="E14" s="83"/>
      <c r="F14" s="83"/>
      <c r="G14" s="83"/>
      <c r="H14" s="232"/>
    </row>
    <row r="15" spans="1:9" x14ac:dyDescent="0.35">
      <c r="A15" s="82" t="s">
        <v>58</v>
      </c>
      <c r="B15" s="233" t="s">
        <v>170</v>
      </c>
      <c r="D15" s="83"/>
      <c r="E15" s="83"/>
      <c r="F15" s="83"/>
      <c r="G15" s="83"/>
      <c r="H15" s="230"/>
    </row>
    <row r="16" spans="1:9" x14ac:dyDescent="0.35">
      <c r="A16" s="82" t="s">
        <v>60</v>
      </c>
      <c r="B16" s="90" t="s">
        <v>164</v>
      </c>
      <c r="D16" s="83"/>
      <c r="E16" s="83"/>
      <c r="F16" s="83"/>
      <c r="G16" s="83"/>
      <c r="H16" s="89"/>
    </row>
    <row r="17" spans="1:9" x14ac:dyDescent="0.35">
      <c r="A17" s="82" t="s">
        <v>114</v>
      </c>
      <c r="B17" s="82" t="s">
        <v>25</v>
      </c>
      <c r="C17" s="82"/>
      <c r="D17" s="81"/>
      <c r="E17" s="81"/>
      <c r="F17" s="81"/>
      <c r="G17" s="81"/>
      <c r="H17" s="81"/>
      <c r="I17" s="82"/>
    </row>
    <row r="18" spans="1:9" ht="15.65" customHeight="1" x14ac:dyDescent="0.35">
      <c r="A18" s="395" t="s">
        <v>5</v>
      </c>
      <c r="B18" s="400" t="s">
        <v>113</v>
      </c>
      <c r="C18" s="395" t="s">
        <v>62</v>
      </c>
      <c r="D18" s="395" t="s">
        <v>4</v>
      </c>
      <c r="E18" s="395" t="s">
        <v>63</v>
      </c>
      <c r="F18" s="395"/>
      <c r="G18" s="395"/>
      <c r="H18" s="395"/>
      <c r="I18" s="395" t="s">
        <v>64</v>
      </c>
    </row>
    <row r="19" spans="1:9" ht="31" x14ac:dyDescent="0.35">
      <c r="A19" s="395"/>
      <c r="B19" s="401"/>
      <c r="C19" s="395"/>
      <c r="D19" s="396"/>
      <c r="E19" s="91" t="s">
        <v>165</v>
      </c>
      <c r="F19" s="91" t="s">
        <v>166</v>
      </c>
      <c r="G19" s="91" t="s">
        <v>167</v>
      </c>
      <c r="H19" s="91" t="s">
        <v>136</v>
      </c>
      <c r="I19" s="395"/>
    </row>
    <row r="20" spans="1:9" x14ac:dyDescent="0.35">
      <c r="A20" s="91" t="s">
        <v>88</v>
      </c>
      <c r="B20" s="91"/>
      <c r="C20" s="91" t="s">
        <v>172</v>
      </c>
      <c r="D20" s="234"/>
      <c r="E20" s="234"/>
      <c r="F20" s="131"/>
      <c r="G20" s="91"/>
      <c r="H20" s="131">
        <v>45122.243055555555</v>
      </c>
      <c r="I20" s="91"/>
    </row>
    <row r="21" spans="1:9" x14ac:dyDescent="0.35">
      <c r="A21" s="243" t="s">
        <v>80</v>
      </c>
      <c r="B21" s="244">
        <v>625960</v>
      </c>
      <c r="C21" s="245" t="s">
        <v>81</v>
      </c>
      <c r="D21" s="249">
        <v>5</v>
      </c>
      <c r="E21" s="246">
        <v>6.9444444444444441E-3</v>
      </c>
      <c r="F21" s="247">
        <f>E21+H20</f>
        <v>45122.25</v>
      </c>
      <c r="G21" s="247">
        <v>4.1666666666666664E-2</v>
      </c>
      <c r="H21" s="247">
        <f>F21+G21</f>
        <v>45122.291666666664</v>
      </c>
      <c r="I21" s="248" t="s">
        <v>131</v>
      </c>
    </row>
    <row r="22" spans="1:9" x14ac:dyDescent="0.35">
      <c r="A22" s="243" t="s">
        <v>70</v>
      </c>
      <c r="B22" s="244">
        <v>620960</v>
      </c>
      <c r="C22" s="245" t="s">
        <v>126</v>
      </c>
      <c r="D22" s="244">
        <v>337</v>
      </c>
      <c r="E22" s="246">
        <v>0.27083333333333331</v>
      </c>
      <c r="F22" s="247">
        <f t="shared" ref="F22:F49" si="0">E22+H21</f>
        <v>45122.5625</v>
      </c>
      <c r="G22" s="247">
        <v>4.1666666666666664E-2</v>
      </c>
      <c r="H22" s="247">
        <f t="shared" ref="H22:H48" si="1">F22+G22</f>
        <v>45122.604166666664</v>
      </c>
      <c r="I22" s="248" t="s">
        <v>132</v>
      </c>
    </row>
    <row r="23" spans="1:9" x14ac:dyDescent="0.35">
      <c r="A23" s="259"/>
      <c r="B23" s="259"/>
      <c r="C23" s="260"/>
      <c r="D23" s="206"/>
      <c r="E23" s="209"/>
      <c r="F23" s="211">
        <f t="shared" si="0"/>
        <v>45122.604166666664</v>
      </c>
      <c r="G23" s="211">
        <v>0.375</v>
      </c>
      <c r="H23" s="211">
        <f t="shared" si="1"/>
        <v>45122.979166666664</v>
      </c>
      <c r="I23" s="206" t="s">
        <v>21</v>
      </c>
    </row>
    <row r="24" spans="1:9" x14ac:dyDescent="0.35">
      <c r="A24" s="251" t="s">
        <v>70</v>
      </c>
      <c r="B24" s="252">
        <v>620960</v>
      </c>
      <c r="C24" s="253" t="s">
        <v>126</v>
      </c>
      <c r="D24" s="249"/>
      <c r="E24" s="254"/>
      <c r="F24" s="247">
        <f t="shared" si="0"/>
        <v>45122.979166666664</v>
      </c>
      <c r="G24" s="247">
        <v>4.1666666666666664E-2</v>
      </c>
      <c r="H24" s="247">
        <f t="shared" si="1"/>
        <v>45123.020833333328</v>
      </c>
      <c r="I24" s="244" t="s">
        <v>131</v>
      </c>
    </row>
    <row r="25" spans="1:9" x14ac:dyDescent="0.35">
      <c r="A25" s="206" t="s">
        <v>153</v>
      </c>
      <c r="B25" s="207"/>
      <c r="C25" s="208"/>
      <c r="D25" s="206">
        <v>370</v>
      </c>
      <c r="E25" s="209">
        <v>0.25</v>
      </c>
      <c r="F25" s="211">
        <f t="shared" si="0"/>
        <v>45123.270833333328</v>
      </c>
      <c r="G25" s="211">
        <v>2.0833333333333332E-2</v>
      </c>
      <c r="H25" s="211">
        <f t="shared" si="1"/>
        <v>45123.291666666664</v>
      </c>
      <c r="I25" s="206" t="s">
        <v>93</v>
      </c>
    </row>
    <row r="26" spans="1:9" x14ac:dyDescent="0.35">
      <c r="A26" s="206" t="s">
        <v>153</v>
      </c>
      <c r="B26" s="207"/>
      <c r="C26" s="208"/>
      <c r="D26" s="206"/>
      <c r="E26" s="209"/>
      <c r="F26" s="211">
        <f t="shared" si="0"/>
        <v>45123.291666666664</v>
      </c>
      <c r="G26" s="211">
        <v>2.0833333333333332E-2</v>
      </c>
      <c r="H26" s="211">
        <f t="shared" si="1"/>
        <v>45123.3125</v>
      </c>
      <c r="I26" s="206" t="s">
        <v>93</v>
      </c>
    </row>
    <row r="27" spans="1:9" x14ac:dyDescent="0.35">
      <c r="A27" s="206" t="s">
        <v>153</v>
      </c>
      <c r="B27" s="207"/>
      <c r="C27" s="208"/>
      <c r="D27" s="206">
        <v>550</v>
      </c>
      <c r="E27" s="209">
        <v>0.36805555555555558</v>
      </c>
      <c r="F27" s="211">
        <f t="shared" si="0"/>
        <v>45123.680555555555</v>
      </c>
      <c r="G27" s="211">
        <v>2.0833333333333332E-2</v>
      </c>
      <c r="H27" s="211">
        <f t="shared" si="1"/>
        <v>45123.701388888891</v>
      </c>
      <c r="I27" s="206" t="s">
        <v>93</v>
      </c>
    </row>
    <row r="28" spans="1:9" x14ac:dyDescent="0.35">
      <c r="A28" s="206"/>
      <c r="B28" s="207"/>
      <c r="C28" s="208"/>
      <c r="D28" s="206"/>
      <c r="E28" s="209"/>
      <c r="F28" s="211">
        <f t="shared" si="0"/>
        <v>45123.701388888891</v>
      </c>
      <c r="G28" s="211">
        <v>0.375</v>
      </c>
      <c r="H28" s="211">
        <f t="shared" si="1"/>
        <v>45124.076388888891</v>
      </c>
      <c r="I28" s="206" t="s">
        <v>96</v>
      </c>
    </row>
    <row r="29" spans="1:9" x14ac:dyDescent="0.35">
      <c r="A29" s="206" t="s">
        <v>153</v>
      </c>
      <c r="B29" s="207"/>
      <c r="C29" s="208"/>
      <c r="D29" s="206">
        <v>550</v>
      </c>
      <c r="E29" s="209">
        <v>0.36805555555555558</v>
      </c>
      <c r="F29" s="211">
        <f t="shared" si="0"/>
        <v>45124.444444444445</v>
      </c>
      <c r="G29" s="211">
        <v>2.0833333333333332E-2</v>
      </c>
      <c r="H29" s="211">
        <f t="shared" si="1"/>
        <v>45124.465277777781</v>
      </c>
      <c r="I29" s="206" t="s">
        <v>93</v>
      </c>
    </row>
    <row r="30" spans="1:9" x14ac:dyDescent="0.35">
      <c r="A30" s="206" t="s">
        <v>153</v>
      </c>
      <c r="B30" s="207"/>
      <c r="C30" s="208"/>
      <c r="D30" s="206"/>
      <c r="E30" s="209"/>
      <c r="F30" s="211">
        <f t="shared" si="0"/>
        <v>45124.465277777781</v>
      </c>
      <c r="G30" s="211">
        <v>2.0833333333333332E-2</v>
      </c>
      <c r="H30" s="211">
        <f t="shared" si="1"/>
        <v>45124.486111111117</v>
      </c>
      <c r="I30" s="206" t="s">
        <v>93</v>
      </c>
    </row>
    <row r="31" spans="1:9" x14ac:dyDescent="0.35">
      <c r="A31" s="206" t="s">
        <v>153</v>
      </c>
      <c r="B31" s="207"/>
      <c r="C31" s="208"/>
      <c r="D31" s="206"/>
      <c r="E31" s="209"/>
      <c r="F31" s="211">
        <f t="shared" si="0"/>
        <v>45124.486111111117</v>
      </c>
      <c r="G31" s="211">
        <v>2.0833333333333332E-2</v>
      </c>
      <c r="H31" s="211">
        <f t="shared" si="1"/>
        <v>45124.506944444453</v>
      </c>
      <c r="I31" s="206" t="s">
        <v>93</v>
      </c>
    </row>
    <row r="32" spans="1:9" ht="46.5" x14ac:dyDescent="0.35">
      <c r="A32" s="255" t="s">
        <v>154</v>
      </c>
      <c r="B32" s="256">
        <v>108960</v>
      </c>
      <c r="C32" s="253" t="s">
        <v>155</v>
      </c>
      <c r="D32" s="244">
        <v>550</v>
      </c>
      <c r="E32" s="246">
        <v>0.40972222222222227</v>
      </c>
      <c r="F32" s="247">
        <f t="shared" si="0"/>
        <v>45124.916666666672</v>
      </c>
      <c r="G32" s="247">
        <v>4.1666666666666664E-2</v>
      </c>
      <c r="H32" s="247">
        <f t="shared" si="1"/>
        <v>45124.958333333336</v>
      </c>
      <c r="I32" s="245" t="s">
        <v>156</v>
      </c>
    </row>
    <row r="33" spans="1:9" ht="31" x14ac:dyDescent="0.35">
      <c r="A33" s="257" t="s">
        <v>157</v>
      </c>
      <c r="B33" s="258">
        <v>130210</v>
      </c>
      <c r="C33" s="253" t="s">
        <v>158</v>
      </c>
      <c r="D33" s="244">
        <v>0.5</v>
      </c>
      <c r="E33" s="246">
        <v>1.0416666666666666E-2</v>
      </c>
      <c r="F33" s="247">
        <f t="shared" si="0"/>
        <v>45124.96875</v>
      </c>
      <c r="G33" s="247">
        <v>2.0833333333333332E-2</v>
      </c>
      <c r="H33" s="247">
        <f t="shared" si="1"/>
        <v>45124.989583333336</v>
      </c>
      <c r="I33" s="244" t="s">
        <v>132</v>
      </c>
    </row>
    <row r="34" spans="1:9" x14ac:dyDescent="0.35">
      <c r="A34" s="206"/>
      <c r="B34" s="207"/>
      <c r="C34" s="208"/>
      <c r="D34" s="206"/>
      <c r="E34" s="209"/>
      <c r="F34" s="211">
        <f t="shared" si="0"/>
        <v>45124.989583333336</v>
      </c>
      <c r="G34" s="211">
        <v>0.375</v>
      </c>
      <c r="H34" s="211">
        <f t="shared" si="1"/>
        <v>45125.364583333336</v>
      </c>
      <c r="I34" s="218" t="s">
        <v>96</v>
      </c>
    </row>
    <row r="35" spans="1:9" ht="46.5" x14ac:dyDescent="0.35">
      <c r="A35" s="255" t="s">
        <v>154</v>
      </c>
      <c r="B35" s="256">
        <v>108960</v>
      </c>
      <c r="C35" s="253" t="s">
        <v>155</v>
      </c>
      <c r="D35" s="244">
        <v>0.5</v>
      </c>
      <c r="E35" s="246">
        <v>2.0833333333333332E-2</v>
      </c>
      <c r="F35" s="247">
        <f t="shared" si="0"/>
        <v>45125.385416666672</v>
      </c>
      <c r="G35" s="247">
        <v>4.1666666666666664E-2</v>
      </c>
      <c r="H35" s="247">
        <f t="shared" si="1"/>
        <v>45125.427083333336</v>
      </c>
      <c r="I35" s="244" t="s">
        <v>131</v>
      </c>
    </row>
    <row r="36" spans="1:9" x14ac:dyDescent="0.35">
      <c r="A36" s="206" t="s">
        <v>153</v>
      </c>
      <c r="B36" s="207"/>
      <c r="C36" s="208"/>
      <c r="D36" s="206"/>
      <c r="E36" s="209"/>
      <c r="F36" s="211">
        <f t="shared" si="0"/>
        <v>45125.427083333336</v>
      </c>
      <c r="G36" s="211">
        <v>2.0833333333333332E-2</v>
      </c>
      <c r="H36" s="211">
        <f t="shared" si="1"/>
        <v>45125.447916666672</v>
      </c>
      <c r="I36" s="206" t="s">
        <v>93</v>
      </c>
    </row>
    <row r="37" spans="1:9" x14ac:dyDescent="0.35">
      <c r="A37" s="206" t="s">
        <v>153</v>
      </c>
      <c r="B37" s="207"/>
      <c r="C37" s="208"/>
      <c r="D37" s="206">
        <v>550</v>
      </c>
      <c r="E37" s="209">
        <v>0.36805555555555558</v>
      </c>
      <c r="F37" s="211">
        <f t="shared" si="0"/>
        <v>45125.815972222226</v>
      </c>
      <c r="G37" s="211">
        <v>2.0833333333333332E-2</v>
      </c>
      <c r="H37" s="211">
        <f t="shared" si="1"/>
        <v>45125.836805555562</v>
      </c>
      <c r="I37" s="206" t="s">
        <v>93</v>
      </c>
    </row>
    <row r="38" spans="1:9" x14ac:dyDescent="0.35">
      <c r="A38" s="206" t="s">
        <v>153</v>
      </c>
      <c r="B38" s="207"/>
      <c r="C38" s="208"/>
      <c r="D38" s="206"/>
      <c r="E38" s="209"/>
      <c r="F38" s="211">
        <f t="shared" si="0"/>
        <v>45125.836805555562</v>
      </c>
      <c r="G38" s="211">
        <v>2.0833333333333332E-2</v>
      </c>
      <c r="H38" s="211">
        <f t="shared" si="1"/>
        <v>45125.857638888898</v>
      </c>
      <c r="I38" s="206" t="s">
        <v>93</v>
      </c>
    </row>
    <row r="39" spans="1:9" x14ac:dyDescent="0.35">
      <c r="A39" s="206" t="s">
        <v>153</v>
      </c>
      <c r="B39" s="207"/>
      <c r="C39" s="208"/>
      <c r="D39" s="206">
        <v>550</v>
      </c>
      <c r="E39" s="209">
        <v>0.36805555555555558</v>
      </c>
      <c r="F39" s="211">
        <f t="shared" si="0"/>
        <v>45126.225694444453</v>
      </c>
      <c r="G39" s="211">
        <v>2.0833333333333332E-2</v>
      </c>
      <c r="H39" s="211">
        <f t="shared" si="1"/>
        <v>45126.246527777788</v>
      </c>
      <c r="I39" s="206" t="s">
        <v>93</v>
      </c>
    </row>
    <row r="40" spans="1:9" x14ac:dyDescent="0.35">
      <c r="A40" s="206"/>
      <c r="B40" s="207"/>
      <c r="C40" s="208"/>
      <c r="D40" s="206"/>
      <c r="E40" s="209"/>
      <c r="F40" s="211">
        <f t="shared" si="0"/>
        <v>45126.246527777788</v>
      </c>
      <c r="G40" s="211">
        <v>0.375</v>
      </c>
      <c r="H40" s="211">
        <f t="shared" si="1"/>
        <v>45126.621527777788</v>
      </c>
      <c r="I40" s="206" t="s">
        <v>96</v>
      </c>
    </row>
    <row r="41" spans="1:9" x14ac:dyDescent="0.35">
      <c r="A41" s="206" t="s">
        <v>153</v>
      </c>
      <c r="B41" s="207"/>
      <c r="C41" s="208"/>
      <c r="D41" s="206">
        <v>550</v>
      </c>
      <c r="E41" s="209">
        <v>0.36805555555555558</v>
      </c>
      <c r="F41" s="211">
        <f t="shared" si="0"/>
        <v>45126.989583333343</v>
      </c>
      <c r="G41" s="211">
        <v>2.0833333333333332E-2</v>
      </c>
      <c r="H41" s="211">
        <f t="shared" si="1"/>
        <v>45127.010416666679</v>
      </c>
      <c r="I41" s="206" t="s">
        <v>93</v>
      </c>
    </row>
    <row r="42" spans="1:9" x14ac:dyDescent="0.35">
      <c r="A42" s="206" t="s">
        <v>153</v>
      </c>
      <c r="B42" s="207"/>
      <c r="C42" s="208"/>
      <c r="D42" s="206"/>
      <c r="E42" s="209"/>
      <c r="F42" s="211">
        <f t="shared" si="0"/>
        <v>45127.010416666679</v>
      </c>
      <c r="G42" s="211">
        <v>2.0833333333333332E-2</v>
      </c>
      <c r="H42" s="211">
        <f t="shared" si="1"/>
        <v>45127.031250000015</v>
      </c>
      <c r="I42" s="206" t="s">
        <v>93</v>
      </c>
    </row>
    <row r="43" spans="1:9" x14ac:dyDescent="0.35">
      <c r="A43" s="243" t="s">
        <v>70</v>
      </c>
      <c r="B43" s="250">
        <v>620960</v>
      </c>
      <c r="C43" s="253" t="s">
        <v>159</v>
      </c>
      <c r="D43" s="244">
        <v>370</v>
      </c>
      <c r="E43" s="246">
        <v>0.23958333333333334</v>
      </c>
      <c r="F43" s="247">
        <f t="shared" si="0"/>
        <v>45127.27083333335</v>
      </c>
      <c r="G43" s="247">
        <v>4.1666666666666664E-2</v>
      </c>
      <c r="H43" s="247">
        <f t="shared" si="1"/>
        <v>45127.312500000015</v>
      </c>
      <c r="I43" s="244" t="s">
        <v>132</v>
      </c>
    </row>
    <row r="44" spans="1:9" x14ac:dyDescent="0.35">
      <c r="A44" s="206"/>
      <c r="B44" s="206"/>
      <c r="C44" s="260"/>
      <c r="D44" s="206"/>
      <c r="E44" s="209"/>
      <c r="F44" s="211">
        <f t="shared" si="0"/>
        <v>45127.312500000015</v>
      </c>
      <c r="G44" s="211">
        <v>0.35416666666666669</v>
      </c>
      <c r="H44" s="211">
        <f t="shared" si="1"/>
        <v>45127.666666666679</v>
      </c>
      <c r="I44" s="206" t="s">
        <v>96</v>
      </c>
    </row>
    <row r="45" spans="1:9" x14ac:dyDescent="0.35">
      <c r="A45" s="243" t="s">
        <v>70</v>
      </c>
      <c r="B45" s="244">
        <v>620960</v>
      </c>
      <c r="C45" s="245" t="s">
        <v>126</v>
      </c>
      <c r="D45" s="244"/>
      <c r="E45" s="246"/>
      <c r="F45" s="247">
        <f t="shared" si="0"/>
        <v>45127.666666666679</v>
      </c>
      <c r="G45" s="247">
        <v>4.1666666666666664E-2</v>
      </c>
      <c r="H45" s="247">
        <f t="shared" si="1"/>
        <v>45127.708333333343</v>
      </c>
      <c r="I45" s="248" t="s">
        <v>131</v>
      </c>
    </row>
    <row r="46" spans="1:9" x14ac:dyDescent="0.35">
      <c r="A46" s="206"/>
      <c r="B46" s="206"/>
      <c r="C46" s="260"/>
      <c r="D46" s="206"/>
      <c r="E46" s="209"/>
      <c r="F46" s="211">
        <f t="shared" si="0"/>
        <v>45127.708333333343</v>
      </c>
      <c r="G46" s="211">
        <v>2.0833333333333332E-2</v>
      </c>
      <c r="H46" s="211">
        <f t="shared" si="1"/>
        <v>45127.729166666679</v>
      </c>
      <c r="I46" s="206" t="s">
        <v>93</v>
      </c>
    </row>
    <row r="47" spans="1:9" x14ac:dyDescent="0.35">
      <c r="A47" s="243" t="s">
        <v>80</v>
      </c>
      <c r="B47" s="244">
        <v>625960</v>
      </c>
      <c r="C47" s="245" t="s">
        <v>81</v>
      </c>
      <c r="D47" s="244">
        <v>337</v>
      </c>
      <c r="E47" s="246">
        <v>0.3125</v>
      </c>
      <c r="F47" s="247">
        <f t="shared" si="0"/>
        <v>45128.041666666679</v>
      </c>
      <c r="G47" s="247">
        <v>4.1666666666666664E-2</v>
      </c>
      <c r="H47" s="247">
        <f t="shared" si="1"/>
        <v>45128.083333333343</v>
      </c>
      <c r="I47" s="248" t="s">
        <v>132</v>
      </c>
    </row>
    <row r="48" spans="1:9" x14ac:dyDescent="0.35">
      <c r="A48" s="259"/>
      <c r="B48" s="259"/>
      <c r="C48" s="260"/>
      <c r="D48" s="206">
        <v>12</v>
      </c>
      <c r="E48" s="209">
        <v>1.8749999999999999E-2</v>
      </c>
      <c r="F48" s="211">
        <f t="shared" si="0"/>
        <v>45128.102083333346</v>
      </c>
      <c r="G48" s="211">
        <v>2.0833333333333332E-2</v>
      </c>
      <c r="H48" s="211">
        <f t="shared" si="1"/>
        <v>45128.122916666682</v>
      </c>
      <c r="I48" s="206" t="s">
        <v>93</v>
      </c>
    </row>
    <row r="49" spans="1:9" x14ac:dyDescent="0.35">
      <c r="A49" s="91" t="s">
        <v>88</v>
      </c>
      <c r="B49" s="91"/>
      <c r="C49" s="91" t="s">
        <v>172</v>
      </c>
      <c r="D49" s="159">
        <v>13</v>
      </c>
      <c r="E49" s="158">
        <v>2.0833333333333332E-2</v>
      </c>
      <c r="F49" s="131">
        <f t="shared" si="0"/>
        <v>45128.143750000017</v>
      </c>
      <c r="G49" s="131"/>
      <c r="H49" s="131"/>
      <c r="I49" s="241"/>
    </row>
    <row r="50" spans="1:9" x14ac:dyDescent="0.35">
      <c r="A50" s="97"/>
      <c r="B50" s="97"/>
      <c r="C50" s="98"/>
      <c r="D50" s="99"/>
      <c r="E50" s="99"/>
      <c r="F50" s="100"/>
      <c r="G50" s="101"/>
      <c r="H50" s="101"/>
      <c r="I50" s="102"/>
    </row>
    <row r="51" spans="1:9" x14ac:dyDescent="0.35">
      <c r="A51" s="97" t="s">
        <v>73</v>
      </c>
      <c r="B51" s="103">
        <f>SUM(E21:E49,G21:G49)</f>
        <v>5.9006944444444427</v>
      </c>
      <c r="D51" s="405" t="s">
        <v>106</v>
      </c>
      <c r="E51" s="405"/>
      <c r="F51" s="405"/>
      <c r="G51" s="405"/>
      <c r="H51" s="405"/>
      <c r="I51" s="405"/>
    </row>
    <row r="52" spans="1:9" x14ac:dyDescent="0.35">
      <c r="A52" s="104" t="s">
        <v>74</v>
      </c>
      <c r="B52" s="103">
        <f>SUM(E21:E49)</f>
        <v>3.4006944444444445</v>
      </c>
      <c r="D52" s="405"/>
      <c r="E52" s="405"/>
      <c r="F52" s="405"/>
      <c r="G52" s="405"/>
      <c r="H52" s="405"/>
      <c r="I52" s="405"/>
    </row>
    <row r="53" spans="1:9" x14ac:dyDescent="0.35">
      <c r="A53" s="104" t="s">
        <v>119</v>
      </c>
      <c r="B53" s="103">
        <f>G21+G22+G24+G32+G33+G35+G43+G45+G47</f>
        <v>0.35416666666666669</v>
      </c>
      <c r="D53" s="405"/>
      <c r="E53" s="405"/>
      <c r="F53" s="405"/>
      <c r="G53" s="405"/>
      <c r="H53" s="405"/>
      <c r="I53" s="405"/>
    </row>
    <row r="54" spans="1:9" ht="15.75" customHeight="1" x14ac:dyDescent="0.35">
      <c r="A54" s="104" t="s">
        <v>120</v>
      </c>
      <c r="B54" s="103">
        <f>SUM(G23,G25:G31,G34,G36:G42,G44,G46,G48)</f>
        <v>2.145833333333333</v>
      </c>
      <c r="D54" s="405"/>
      <c r="E54" s="405"/>
      <c r="F54" s="405"/>
      <c r="G54" s="405"/>
      <c r="H54" s="405"/>
      <c r="I54" s="405"/>
    </row>
    <row r="55" spans="1:9" x14ac:dyDescent="0.35">
      <c r="A55" s="81"/>
      <c r="B55" s="81"/>
      <c r="C55" s="135"/>
      <c r="D55" s="405"/>
      <c r="E55" s="405"/>
      <c r="F55" s="405"/>
      <c r="G55" s="405"/>
      <c r="H55" s="405"/>
      <c r="I55" s="405"/>
    </row>
    <row r="56" spans="1:9" x14ac:dyDescent="0.35">
      <c r="A56" s="81"/>
      <c r="B56" s="81"/>
      <c r="C56" s="136"/>
      <c r="D56" s="405"/>
      <c r="E56" s="405"/>
      <c r="F56" s="405"/>
      <c r="G56" s="405"/>
      <c r="H56" s="405"/>
      <c r="I56" s="405"/>
    </row>
    <row r="57" spans="1:9" x14ac:dyDescent="0.35">
      <c r="A57" s="268" t="s">
        <v>191</v>
      </c>
    </row>
    <row r="58" spans="1:9" ht="72" customHeight="1" x14ac:dyDescent="0.35"/>
    <row r="59" spans="1:9" ht="46.5" customHeight="1" x14ac:dyDescent="0.35"/>
  </sheetData>
  <mergeCells count="9">
    <mergeCell ref="D51:I56"/>
    <mergeCell ref="A7:I7"/>
    <mergeCell ref="A8:I8"/>
    <mergeCell ref="A18:A19"/>
    <mergeCell ref="B18:B19"/>
    <mergeCell ref="C18:C19"/>
    <mergeCell ref="D18:D19"/>
    <mergeCell ref="E18:H18"/>
    <mergeCell ref="I18:I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 workbookViewId="0">
      <selection activeCell="F27" sqref="F27:G27"/>
    </sheetView>
  </sheetViews>
  <sheetFormatPr defaultRowHeight="12.5" x14ac:dyDescent="0.25"/>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1"/>
  <sheetViews>
    <sheetView zoomScale="82" zoomScaleNormal="82" workbookViewId="0">
      <selection activeCell="C15" sqref="C15"/>
    </sheetView>
  </sheetViews>
  <sheetFormatPr defaultColWidth="9.1796875" defaultRowHeight="15.5" x14ac:dyDescent="0.35"/>
  <cols>
    <col min="1" max="1" width="42" style="42" customWidth="1"/>
    <col min="2" max="2" width="19.81640625" style="42" customWidth="1"/>
    <col min="3" max="3" width="39" style="42" customWidth="1"/>
    <col min="4" max="4" width="20.7265625" style="42" customWidth="1"/>
    <col min="5" max="5" width="15.453125" style="42" customWidth="1"/>
    <col min="6" max="6" width="19.26953125" style="42" customWidth="1"/>
    <col min="7" max="7" width="15.453125" style="42" customWidth="1"/>
    <col min="8" max="8" width="17.81640625" style="42" customWidth="1"/>
    <col min="9" max="9" width="42.81640625" style="42" customWidth="1"/>
    <col min="10" max="16384" width="9.1796875" style="42"/>
  </cols>
  <sheetData>
    <row r="1" spans="1:9" x14ac:dyDescent="0.35">
      <c r="A1" s="144" t="s">
        <v>12</v>
      </c>
      <c r="B1" s="144"/>
      <c r="C1" s="144" t="s">
        <v>12</v>
      </c>
      <c r="E1" s="145"/>
      <c r="F1" s="146"/>
      <c r="G1" s="146"/>
      <c r="H1" s="147"/>
      <c r="I1" s="144" t="s">
        <v>13</v>
      </c>
    </row>
    <row r="2" spans="1:9" ht="47.25" customHeight="1" x14ac:dyDescent="0.35">
      <c r="A2" s="56" t="s">
        <v>109</v>
      </c>
      <c r="B2" s="56"/>
      <c r="C2" s="49" t="s">
        <v>129</v>
      </c>
      <c r="E2" s="153"/>
      <c r="F2" s="154"/>
      <c r="G2" s="154"/>
      <c r="H2" s="154"/>
      <c r="I2" s="60" t="s">
        <v>85</v>
      </c>
    </row>
    <row r="3" spans="1:9" x14ac:dyDescent="0.35">
      <c r="A3" s="149" t="s">
        <v>128</v>
      </c>
      <c r="B3" s="149"/>
      <c r="C3" s="48" t="s">
        <v>116</v>
      </c>
      <c r="E3" s="150"/>
      <c r="F3" s="151"/>
      <c r="G3" s="151"/>
      <c r="H3" s="151"/>
      <c r="I3" s="48" t="s">
        <v>192</v>
      </c>
    </row>
    <row r="4" spans="1:9" x14ac:dyDescent="0.35">
      <c r="A4" s="140">
        <f>B9-1</f>
        <v>45535</v>
      </c>
      <c r="B4" s="140"/>
      <c r="C4" s="140">
        <f>A4</f>
        <v>45535</v>
      </c>
      <c r="E4" s="155"/>
      <c r="F4" s="155"/>
      <c r="G4" s="155"/>
      <c r="H4" s="155"/>
      <c r="I4" s="140">
        <f>C4</f>
        <v>45535</v>
      </c>
    </row>
    <row r="5" spans="1:9" x14ac:dyDescent="0.35">
      <c r="A5" s="89"/>
      <c r="B5" s="89"/>
      <c r="C5" s="162"/>
      <c r="D5" s="162"/>
      <c r="E5" s="155"/>
      <c r="F5" s="155"/>
      <c r="G5" s="155"/>
      <c r="H5" s="226"/>
      <c r="I5" s="226"/>
    </row>
    <row r="6" spans="1:9" x14ac:dyDescent="0.35">
      <c r="A6" s="227"/>
      <c r="B6" s="227"/>
      <c r="C6" s="81"/>
      <c r="D6" s="81"/>
      <c r="E6" s="81"/>
      <c r="F6" s="81"/>
      <c r="G6" s="81"/>
      <c r="H6" s="81"/>
      <c r="I6" s="81"/>
    </row>
    <row r="7" spans="1:9" x14ac:dyDescent="0.35">
      <c r="A7" s="411" t="s">
        <v>14</v>
      </c>
      <c r="B7" s="411"/>
      <c r="C7" s="411"/>
      <c r="D7" s="411"/>
      <c r="E7" s="411"/>
      <c r="F7" s="411"/>
      <c r="G7" s="411"/>
      <c r="H7" s="411"/>
      <c r="I7" s="411"/>
    </row>
    <row r="8" spans="1:9" x14ac:dyDescent="0.35">
      <c r="A8" s="404" t="s">
        <v>171</v>
      </c>
      <c r="B8" s="404"/>
      <c r="C8" s="404"/>
      <c r="D8" s="404"/>
      <c r="E8" s="404"/>
      <c r="F8" s="404"/>
      <c r="G8" s="404"/>
      <c r="H8" s="404"/>
      <c r="I8" s="404"/>
    </row>
    <row r="9" spans="1:9" x14ac:dyDescent="0.35">
      <c r="A9" s="82" t="s">
        <v>54</v>
      </c>
      <c r="B9" s="228">
        <v>45536</v>
      </c>
      <c r="D9" s="83"/>
      <c r="E9" s="84"/>
      <c r="F9" s="83"/>
      <c r="G9" s="83"/>
      <c r="H9" s="83"/>
    </row>
    <row r="10" spans="1:9" x14ac:dyDescent="0.35">
      <c r="A10" s="78" t="s">
        <v>51</v>
      </c>
      <c r="B10" s="229" t="s">
        <v>138</v>
      </c>
      <c r="D10" s="77"/>
      <c r="E10" s="77"/>
      <c r="F10" s="77"/>
      <c r="G10" s="77"/>
      <c r="H10" s="230"/>
    </row>
    <row r="11" spans="1:9" x14ac:dyDescent="0.35">
      <c r="A11" s="78" t="s">
        <v>53</v>
      </c>
      <c r="B11" s="229" t="s">
        <v>193</v>
      </c>
      <c r="D11" s="77"/>
      <c r="E11" s="167"/>
      <c r="F11" s="167"/>
      <c r="G11" s="77"/>
      <c r="H11" s="230"/>
      <c r="I11" s="239"/>
    </row>
    <row r="12" spans="1:9" x14ac:dyDescent="0.35">
      <c r="A12" s="82" t="s">
        <v>55</v>
      </c>
      <c r="B12" s="231" t="s">
        <v>194</v>
      </c>
      <c r="C12" s="269"/>
      <c r="D12" s="83"/>
      <c r="E12" s="83"/>
      <c r="F12" s="83"/>
      <c r="G12" s="83"/>
      <c r="H12" s="83"/>
    </row>
    <row r="13" spans="1:9" x14ac:dyDescent="0.35">
      <c r="A13" s="82" t="s">
        <v>56</v>
      </c>
      <c r="B13" s="229" t="s">
        <v>57</v>
      </c>
      <c r="D13" s="83"/>
      <c r="E13" s="230"/>
      <c r="F13" s="230"/>
      <c r="G13" s="230"/>
      <c r="H13" s="230"/>
    </row>
    <row r="14" spans="1:9" x14ac:dyDescent="0.35">
      <c r="A14" s="82" t="s">
        <v>1</v>
      </c>
      <c r="B14" s="229">
        <f>SUM(D20:D31)</f>
        <v>4715</v>
      </c>
      <c r="D14" s="83"/>
      <c r="E14" s="83"/>
      <c r="F14" s="83"/>
      <c r="G14" s="83"/>
      <c r="H14" s="232"/>
    </row>
    <row r="15" spans="1:9" x14ac:dyDescent="0.35">
      <c r="A15" s="82" t="s">
        <v>58</v>
      </c>
      <c r="B15" s="233" t="s">
        <v>170</v>
      </c>
      <c r="D15" s="83"/>
      <c r="E15" s="83"/>
      <c r="F15" s="83"/>
      <c r="G15" s="83"/>
      <c r="H15" s="230"/>
    </row>
    <row r="16" spans="1:9" x14ac:dyDescent="0.35">
      <c r="A16" s="82" t="s">
        <v>60</v>
      </c>
      <c r="B16" s="90" t="s">
        <v>164</v>
      </c>
      <c r="D16" s="83"/>
      <c r="E16" s="83"/>
      <c r="F16" s="83"/>
      <c r="G16" s="83"/>
      <c r="H16" s="89"/>
    </row>
    <row r="17" spans="1:9" x14ac:dyDescent="0.35">
      <c r="A17" s="82" t="s">
        <v>114</v>
      </c>
      <c r="B17" s="82" t="s">
        <v>25</v>
      </c>
      <c r="C17" s="82"/>
      <c r="D17" s="81"/>
      <c r="E17" s="81"/>
      <c r="F17" s="81"/>
      <c r="G17" s="81"/>
      <c r="H17" s="81"/>
      <c r="I17" s="82"/>
    </row>
    <row r="18" spans="1:9" ht="15.65" customHeight="1" x14ac:dyDescent="0.35">
      <c r="A18" s="395" t="s">
        <v>5</v>
      </c>
      <c r="B18" s="400" t="s">
        <v>113</v>
      </c>
      <c r="C18" s="395" t="s">
        <v>62</v>
      </c>
      <c r="D18" s="395" t="s">
        <v>4</v>
      </c>
      <c r="E18" s="395" t="s">
        <v>63</v>
      </c>
      <c r="F18" s="395"/>
      <c r="G18" s="395"/>
      <c r="H18" s="395"/>
      <c r="I18" s="395" t="s">
        <v>64</v>
      </c>
    </row>
    <row r="19" spans="1:9" ht="31" x14ac:dyDescent="0.35">
      <c r="A19" s="395"/>
      <c r="B19" s="401"/>
      <c r="C19" s="395"/>
      <c r="D19" s="396"/>
      <c r="E19" s="91" t="s">
        <v>165</v>
      </c>
      <c r="F19" s="91" t="s">
        <v>166</v>
      </c>
      <c r="G19" s="91" t="s">
        <v>167</v>
      </c>
      <c r="H19" s="91" t="s">
        <v>136</v>
      </c>
      <c r="I19" s="395"/>
    </row>
    <row r="20" spans="1:9" x14ac:dyDescent="0.35">
      <c r="A20" s="243" t="s">
        <v>80</v>
      </c>
      <c r="B20" s="244">
        <v>625960</v>
      </c>
      <c r="C20" s="245" t="s">
        <v>81</v>
      </c>
      <c r="D20" s="249"/>
      <c r="E20" s="246"/>
      <c r="F20" s="247">
        <v>45122.25</v>
      </c>
      <c r="G20" s="247">
        <v>4.1666666666666664E-2</v>
      </c>
      <c r="H20" s="247">
        <f>F20+G20</f>
        <v>45122.291666666664</v>
      </c>
      <c r="I20" s="248" t="s">
        <v>131</v>
      </c>
    </row>
    <row r="21" spans="1:9" x14ac:dyDescent="0.35">
      <c r="A21" s="243" t="s">
        <v>70</v>
      </c>
      <c r="B21" s="244">
        <v>620960</v>
      </c>
      <c r="C21" s="245" t="s">
        <v>126</v>
      </c>
      <c r="D21" s="244">
        <v>337</v>
      </c>
      <c r="E21" s="246">
        <v>0.27083333333333331</v>
      </c>
      <c r="F21" s="247">
        <f t="shared" ref="F21:F30" si="0">E21+H20</f>
        <v>45122.5625</v>
      </c>
      <c r="G21" s="247">
        <v>4.1666666666666664E-2</v>
      </c>
      <c r="H21" s="247">
        <f t="shared" ref="H21:H31" si="1">F21+G21</f>
        <v>45122.604166666664</v>
      </c>
      <c r="I21" s="248" t="s">
        <v>132</v>
      </c>
    </row>
    <row r="22" spans="1:9" x14ac:dyDescent="0.35">
      <c r="A22" s="259"/>
      <c r="B22" s="259"/>
      <c r="C22" s="260"/>
      <c r="D22" s="206"/>
      <c r="E22" s="209"/>
      <c r="F22" s="131">
        <f t="shared" si="0"/>
        <v>45122.604166666664</v>
      </c>
      <c r="G22" s="131">
        <v>0.375</v>
      </c>
      <c r="H22" s="131">
        <f t="shared" si="1"/>
        <v>45122.979166666664</v>
      </c>
      <c r="I22" s="159" t="s">
        <v>21</v>
      </c>
    </row>
    <row r="23" spans="1:9" x14ac:dyDescent="0.35">
      <c r="A23" s="251" t="s">
        <v>70</v>
      </c>
      <c r="B23" s="252">
        <v>620960</v>
      </c>
      <c r="C23" s="253" t="s">
        <v>126</v>
      </c>
      <c r="D23" s="249"/>
      <c r="E23" s="254"/>
      <c r="F23" s="247">
        <f t="shared" si="0"/>
        <v>45122.979166666664</v>
      </c>
      <c r="G23" s="247">
        <v>4.1666666666666664E-2</v>
      </c>
      <c r="H23" s="247">
        <f t="shared" si="1"/>
        <v>45123.020833333328</v>
      </c>
      <c r="I23" s="244" t="s">
        <v>131</v>
      </c>
    </row>
    <row r="24" spans="1:9" ht="46.5" x14ac:dyDescent="0.35">
      <c r="A24" s="255" t="s">
        <v>154</v>
      </c>
      <c r="B24" s="256">
        <v>108960</v>
      </c>
      <c r="C24" s="253" t="s">
        <v>155</v>
      </c>
      <c r="D24" s="244">
        <v>2020</v>
      </c>
      <c r="E24" s="246">
        <v>1.8958333333333333</v>
      </c>
      <c r="F24" s="247">
        <f>E24+H23</f>
        <v>45124.916666666664</v>
      </c>
      <c r="G24" s="247">
        <v>4.1666666666666664E-2</v>
      </c>
      <c r="H24" s="247">
        <f t="shared" si="1"/>
        <v>45124.958333333328</v>
      </c>
      <c r="I24" s="245" t="s">
        <v>156</v>
      </c>
    </row>
    <row r="25" spans="1:9" ht="31" x14ac:dyDescent="0.35">
      <c r="A25" s="257" t="s">
        <v>157</v>
      </c>
      <c r="B25" s="258">
        <v>130210</v>
      </c>
      <c r="C25" s="253" t="s">
        <v>158</v>
      </c>
      <c r="D25" s="244">
        <v>0.5</v>
      </c>
      <c r="E25" s="246">
        <v>1.0416666666666666E-2</v>
      </c>
      <c r="F25" s="247">
        <f t="shared" si="0"/>
        <v>45124.968749999993</v>
      </c>
      <c r="G25" s="247">
        <v>2.0833333333333332E-2</v>
      </c>
      <c r="H25" s="247">
        <f t="shared" si="1"/>
        <v>45124.989583333328</v>
      </c>
      <c r="I25" s="244" t="s">
        <v>132</v>
      </c>
    </row>
    <row r="26" spans="1:9" x14ac:dyDescent="0.35">
      <c r="A26" s="206"/>
      <c r="B26" s="207"/>
      <c r="C26" s="208"/>
      <c r="D26" s="206"/>
      <c r="E26" s="209"/>
      <c r="F26" s="131">
        <f t="shared" si="0"/>
        <v>45124.989583333328</v>
      </c>
      <c r="G26" s="131">
        <v>0.375</v>
      </c>
      <c r="H26" s="131">
        <f t="shared" si="1"/>
        <v>45125.364583333328</v>
      </c>
      <c r="I26" s="159" t="s">
        <v>21</v>
      </c>
    </row>
    <row r="27" spans="1:9" ht="46.5" x14ac:dyDescent="0.35">
      <c r="A27" s="255" t="s">
        <v>154</v>
      </c>
      <c r="B27" s="256">
        <v>108960</v>
      </c>
      <c r="C27" s="253" t="s">
        <v>155</v>
      </c>
      <c r="D27" s="244">
        <v>0.5</v>
      </c>
      <c r="E27" s="246">
        <v>2.0833333333333332E-2</v>
      </c>
      <c r="F27" s="247">
        <f t="shared" si="0"/>
        <v>45125.385416666664</v>
      </c>
      <c r="G27" s="247">
        <v>4.1666666666666664E-2</v>
      </c>
      <c r="H27" s="247">
        <f t="shared" si="1"/>
        <v>45125.427083333328</v>
      </c>
      <c r="I27" s="244" t="s">
        <v>131</v>
      </c>
    </row>
    <row r="28" spans="1:9" x14ac:dyDescent="0.35">
      <c r="A28" s="243" t="s">
        <v>70</v>
      </c>
      <c r="B28" s="250">
        <v>620960</v>
      </c>
      <c r="C28" s="253" t="s">
        <v>159</v>
      </c>
      <c r="D28" s="244">
        <v>2020</v>
      </c>
      <c r="E28" s="246">
        <v>1.84375</v>
      </c>
      <c r="F28" s="247">
        <f>E28+H27</f>
        <v>45127.270833333328</v>
      </c>
      <c r="G28" s="247">
        <v>4.1666666666666664E-2</v>
      </c>
      <c r="H28" s="247">
        <f t="shared" si="1"/>
        <v>45127.312499999993</v>
      </c>
      <c r="I28" s="244" t="s">
        <v>132</v>
      </c>
    </row>
    <row r="29" spans="1:9" x14ac:dyDescent="0.35">
      <c r="A29" s="206"/>
      <c r="B29" s="206"/>
      <c r="C29" s="260"/>
      <c r="D29" s="206"/>
      <c r="E29" s="209"/>
      <c r="F29" s="131">
        <f t="shared" si="0"/>
        <v>45127.312499999993</v>
      </c>
      <c r="G29" s="131">
        <v>0.35416666666666669</v>
      </c>
      <c r="H29" s="131">
        <f t="shared" si="1"/>
        <v>45127.666666666657</v>
      </c>
      <c r="I29" s="159" t="s">
        <v>21</v>
      </c>
    </row>
    <row r="30" spans="1:9" x14ac:dyDescent="0.35">
      <c r="A30" s="243" t="s">
        <v>70</v>
      </c>
      <c r="B30" s="244">
        <v>620960</v>
      </c>
      <c r="C30" s="245" t="s">
        <v>126</v>
      </c>
      <c r="D30" s="244"/>
      <c r="E30" s="246"/>
      <c r="F30" s="247">
        <f t="shared" si="0"/>
        <v>45127.666666666657</v>
      </c>
      <c r="G30" s="247">
        <v>4.1666666666666664E-2</v>
      </c>
      <c r="H30" s="247">
        <f t="shared" si="1"/>
        <v>45127.708333333321</v>
      </c>
      <c r="I30" s="248" t="s">
        <v>131</v>
      </c>
    </row>
    <row r="31" spans="1:9" x14ac:dyDescent="0.35">
      <c r="A31" s="243" t="s">
        <v>80</v>
      </c>
      <c r="B31" s="244">
        <v>625960</v>
      </c>
      <c r="C31" s="245" t="s">
        <v>81</v>
      </c>
      <c r="D31" s="244">
        <v>337</v>
      </c>
      <c r="E31" s="246">
        <v>0.33333333333333331</v>
      </c>
      <c r="F31" s="247">
        <f>E31+H30</f>
        <v>45128.041666666657</v>
      </c>
      <c r="G31" s="247">
        <v>4.1666666666666664E-2</v>
      </c>
      <c r="H31" s="247">
        <f t="shared" si="1"/>
        <v>45128.083333333321</v>
      </c>
      <c r="I31" s="248" t="s">
        <v>132</v>
      </c>
    </row>
    <row r="32" spans="1:9" x14ac:dyDescent="0.35">
      <c r="A32" s="97"/>
      <c r="B32" s="97"/>
      <c r="C32" s="98"/>
      <c r="D32" s="99"/>
      <c r="E32" s="99"/>
      <c r="F32" s="100"/>
      <c r="G32" s="101"/>
      <c r="H32" s="101"/>
      <c r="I32" s="102"/>
    </row>
    <row r="33" spans="1:9" x14ac:dyDescent="0.35">
      <c r="A33" s="97" t="s">
        <v>73</v>
      </c>
      <c r="B33" s="103">
        <f>SUM(E20:E31,G20:G31)</f>
        <v>5.8333333333333348</v>
      </c>
      <c r="D33" s="405"/>
      <c r="E33" s="405"/>
      <c r="F33" s="405"/>
      <c r="G33" s="405"/>
      <c r="H33" s="405"/>
      <c r="I33" s="405"/>
    </row>
    <row r="34" spans="1:9" x14ac:dyDescent="0.35">
      <c r="A34" s="104" t="s">
        <v>74</v>
      </c>
      <c r="B34" s="103">
        <f>SUM(E20:E31)</f>
        <v>4.3749999999999991</v>
      </c>
      <c r="D34" s="405"/>
      <c r="E34" s="405"/>
      <c r="F34" s="405"/>
      <c r="G34" s="405"/>
      <c r="H34" s="405"/>
      <c r="I34" s="405"/>
    </row>
    <row r="35" spans="1:9" x14ac:dyDescent="0.35">
      <c r="A35" s="104" t="s">
        <v>119</v>
      </c>
      <c r="B35" s="103">
        <f>G20+G21+G23+G24+G25+G27+G28+G30+G31</f>
        <v>0.35416666666666669</v>
      </c>
      <c r="D35" s="405"/>
      <c r="E35" s="405"/>
      <c r="F35" s="405"/>
      <c r="G35" s="405"/>
      <c r="H35" s="405"/>
      <c r="I35" s="405"/>
    </row>
    <row r="36" spans="1:9" ht="15.75" customHeight="1" x14ac:dyDescent="0.35">
      <c r="A36" s="104" t="s">
        <v>120</v>
      </c>
      <c r="B36" s="103">
        <f>SUM(G22,G26,G29)</f>
        <v>1.1041666666666667</v>
      </c>
      <c r="D36" s="405"/>
      <c r="E36" s="405"/>
      <c r="F36" s="405"/>
      <c r="G36" s="405"/>
      <c r="H36" s="405"/>
      <c r="I36" s="405"/>
    </row>
    <row r="37" spans="1:9" x14ac:dyDescent="0.35">
      <c r="A37" s="81"/>
      <c r="B37" s="81"/>
      <c r="C37" s="135"/>
      <c r="D37" s="405"/>
      <c r="E37" s="405"/>
      <c r="F37" s="405"/>
      <c r="G37" s="405"/>
      <c r="H37" s="405"/>
      <c r="I37" s="405"/>
    </row>
    <row r="38" spans="1:9" x14ac:dyDescent="0.35">
      <c r="A38" s="81"/>
      <c r="B38" s="81"/>
      <c r="C38" s="136"/>
      <c r="D38" s="405"/>
      <c r="E38" s="405"/>
      <c r="F38" s="405"/>
      <c r="G38" s="405"/>
      <c r="H38" s="405"/>
      <c r="I38" s="405"/>
    </row>
    <row r="39" spans="1:9" x14ac:dyDescent="0.35">
      <c r="A39" s="268" t="s">
        <v>191</v>
      </c>
    </row>
    <row r="40" spans="1:9" ht="72" customHeight="1" x14ac:dyDescent="0.35"/>
    <row r="41" spans="1:9" ht="46.5" customHeight="1" x14ac:dyDescent="0.35"/>
  </sheetData>
  <mergeCells count="9">
    <mergeCell ref="D33:I38"/>
    <mergeCell ref="A7:I7"/>
    <mergeCell ref="A8:I8"/>
    <mergeCell ref="A18:A19"/>
    <mergeCell ref="B18:B19"/>
    <mergeCell ref="C18:C19"/>
    <mergeCell ref="D18:D19"/>
    <mergeCell ref="E18:H18"/>
    <mergeCell ref="I18:I19"/>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41"/>
  <sheetViews>
    <sheetView zoomScale="78" zoomScaleNormal="78" workbookViewId="0">
      <selection activeCell="C12" sqref="C12"/>
    </sheetView>
  </sheetViews>
  <sheetFormatPr defaultColWidth="9.1796875" defaultRowHeight="15.5" x14ac:dyDescent="0.35"/>
  <cols>
    <col min="1" max="1" width="42" style="42" customWidth="1"/>
    <col min="2" max="2" width="19.81640625" style="42" customWidth="1"/>
    <col min="3" max="3" width="45.26953125" style="42" customWidth="1"/>
    <col min="4" max="4" width="20.7265625" style="42" customWidth="1"/>
    <col min="5" max="5" width="15.453125" style="42" customWidth="1"/>
    <col min="6" max="6" width="19.26953125" style="42" customWidth="1"/>
    <col min="7" max="7" width="15.453125" style="42" customWidth="1"/>
    <col min="8" max="8" width="17.81640625" style="42" customWidth="1"/>
    <col min="9" max="9" width="42.81640625" style="42" customWidth="1"/>
    <col min="10" max="16384" width="9.1796875" style="42"/>
  </cols>
  <sheetData>
    <row r="1" spans="1:9" x14ac:dyDescent="0.35">
      <c r="A1" s="144" t="s">
        <v>12</v>
      </c>
      <c r="B1" s="144"/>
      <c r="C1" s="144" t="s">
        <v>12</v>
      </c>
      <c r="E1" s="145"/>
      <c r="F1" s="146"/>
      <c r="G1" s="146"/>
      <c r="H1" s="147"/>
      <c r="I1" s="144" t="s">
        <v>13</v>
      </c>
    </row>
    <row r="2" spans="1:9" ht="47.25" customHeight="1" x14ac:dyDescent="0.35">
      <c r="A2" s="56" t="s">
        <v>109</v>
      </c>
      <c r="B2" s="56"/>
      <c r="C2" s="49" t="s">
        <v>129</v>
      </c>
      <c r="E2" s="153"/>
      <c r="F2" s="154"/>
      <c r="G2" s="154"/>
      <c r="H2" s="154"/>
      <c r="I2" s="60" t="s">
        <v>85</v>
      </c>
    </row>
    <row r="3" spans="1:9" x14ac:dyDescent="0.35">
      <c r="A3" s="149" t="s">
        <v>128</v>
      </c>
      <c r="B3" s="149"/>
      <c r="C3" s="48" t="s">
        <v>116</v>
      </c>
      <c r="E3" s="150"/>
      <c r="F3" s="151"/>
      <c r="G3" s="151"/>
      <c r="H3" s="151"/>
      <c r="I3" s="48" t="s">
        <v>192</v>
      </c>
    </row>
    <row r="4" spans="1:9" x14ac:dyDescent="0.35">
      <c r="A4" s="140">
        <v>45568</v>
      </c>
      <c r="B4" s="140"/>
      <c r="C4" s="140">
        <f>A4</f>
        <v>45568</v>
      </c>
      <c r="E4" s="155"/>
      <c r="F4" s="155"/>
      <c r="G4" s="155"/>
      <c r="H4" s="155"/>
      <c r="I4" s="140">
        <f>C4</f>
        <v>45568</v>
      </c>
    </row>
    <row r="5" spans="1:9" x14ac:dyDescent="0.35">
      <c r="A5" s="89"/>
      <c r="B5" s="89"/>
      <c r="C5" s="162"/>
      <c r="D5" s="162"/>
      <c r="E5" s="155"/>
      <c r="F5" s="155"/>
      <c r="G5" s="155"/>
      <c r="H5" s="226"/>
      <c r="I5" s="226"/>
    </row>
    <row r="6" spans="1:9" x14ac:dyDescent="0.35">
      <c r="A6" s="227"/>
      <c r="B6" s="227"/>
      <c r="C6" s="81"/>
      <c r="D6" s="81"/>
      <c r="E6" s="81"/>
      <c r="F6" s="81"/>
      <c r="G6" s="81"/>
      <c r="H6" s="81"/>
      <c r="I6" s="81"/>
    </row>
    <row r="7" spans="1:9" x14ac:dyDescent="0.35">
      <c r="A7" s="411" t="s">
        <v>14</v>
      </c>
      <c r="B7" s="411"/>
      <c r="C7" s="411"/>
      <c r="D7" s="411"/>
      <c r="E7" s="411"/>
      <c r="F7" s="411"/>
      <c r="G7" s="411"/>
      <c r="H7" s="411"/>
      <c r="I7" s="411"/>
    </row>
    <row r="8" spans="1:9" x14ac:dyDescent="0.35">
      <c r="A8" s="404" t="s">
        <v>195</v>
      </c>
      <c r="B8" s="404"/>
      <c r="C8" s="404"/>
      <c r="D8" s="404"/>
      <c r="E8" s="404"/>
      <c r="F8" s="404"/>
      <c r="G8" s="404"/>
      <c r="H8" s="404"/>
      <c r="I8" s="404"/>
    </row>
    <row r="9" spans="1:9" x14ac:dyDescent="0.35">
      <c r="A9" s="82" t="s">
        <v>54</v>
      </c>
      <c r="B9" s="228">
        <v>45573</v>
      </c>
      <c r="D9" s="83"/>
      <c r="E9" s="84"/>
      <c r="F9" s="83"/>
      <c r="G9" s="83"/>
      <c r="H9" s="83"/>
    </row>
    <row r="10" spans="1:9" x14ac:dyDescent="0.35">
      <c r="A10" s="78" t="s">
        <v>51</v>
      </c>
      <c r="B10" s="229" t="s">
        <v>138</v>
      </c>
      <c r="D10" s="77"/>
      <c r="E10" s="77"/>
      <c r="F10" s="77"/>
      <c r="G10" s="77"/>
      <c r="H10" s="230"/>
    </row>
    <row r="11" spans="1:9" x14ac:dyDescent="0.35">
      <c r="A11" s="78" t="s">
        <v>53</v>
      </c>
      <c r="B11" s="229" t="s">
        <v>198</v>
      </c>
      <c r="D11" s="77"/>
      <c r="E11" s="167"/>
      <c r="F11" s="167"/>
      <c r="G11" s="77"/>
      <c r="H11" s="230"/>
      <c r="I11" s="239"/>
    </row>
    <row r="12" spans="1:9" x14ac:dyDescent="0.35">
      <c r="A12" s="82" t="s">
        <v>55</v>
      </c>
      <c r="B12" s="231" t="s">
        <v>79</v>
      </c>
      <c r="D12" s="83"/>
      <c r="E12" s="83"/>
      <c r="F12" s="83"/>
      <c r="G12" s="83"/>
      <c r="H12" s="83"/>
    </row>
    <row r="13" spans="1:9" x14ac:dyDescent="0.35">
      <c r="A13" s="82" t="s">
        <v>56</v>
      </c>
      <c r="B13" s="229" t="s">
        <v>57</v>
      </c>
      <c r="D13" s="83"/>
      <c r="E13" s="230"/>
      <c r="F13" s="230"/>
      <c r="G13" s="230"/>
      <c r="H13" s="230"/>
    </row>
    <row r="14" spans="1:9" x14ac:dyDescent="0.35">
      <c r="A14" s="82" t="s">
        <v>1</v>
      </c>
      <c r="B14" s="229">
        <f>SUM(D20:D31)</f>
        <v>4783.8999999999996</v>
      </c>
      <c r="D14" s="83"/>
      <c r="E14" s="83"/>
      <c r="F14" s="83"/>
      <c r="G14" s="83"/>
      <c r="H14" s="232"/>
    </row>
    <row r="15" spans="1:9" x14ac:dyDescent="0.35">
      <c r="A15" s="82" t="s">
        <v>58</v>
      </c>
      <c r="B15" s="233" t="s">
        <v>170</v>
      </c>
      <c r="D15" s="83"/>
      <c r="E15" s="83"/>
      <c r="F15" s="83"/>
      <c r="G15" s="83"/>
      <c r="H15" s="230"/>
    </row>
    <row r="16" spans="1:9" x14ac:dyDescent="0.35">
      <c r="A16" s="82" t="s">
        <v>60</v>
      </c>
      <c r="B16" s="90" t="s">
        <v>164</v>
      </c>
      <c r="D16" s="83"/>
      <c r="E16" s="83"/>
      <c r="F16" s="83"/>
      <c r="G16" s="83"/>
      <c r="H16" s="89"/>
    </row>
    <row r="17" spans="1:9" x14ac:dyDescent="0.35">
      <c r="A17" s="82" t="s">
        <v>114</v>
      </c>
      <c r="B17" s="82" t="s">
        <v>25</v>
      </c>
      <c r="C17" s="82"/>
      <c r="D17" s="81"/>
      <c r="E17" s="81"/>
      <c r="F17" s="81"/>
      <c r="G17" s="81"/>
      <c r="H17" s="81"/>
      <c r="I17" s="82"/>
    </row>
    <row r="18" spans="1:9" ht="15.65" customHeight="1" x14ac:dyDescent="0.35">
      <c r="A18" s="395" t="s">
        <v>5</v>
      </c>
      <c r="B18" s="400" t="s">
        <v>113</v>
      </c>
      <c r="C18" s="395" t="s">
        <v>62</v>
      </c>
      <c r="D18" s="395" t="s">
        <v>4</v>
      </c>
      <c r="E18" s="395" t="s">
        <v>63</v>
      </c>
      <c r="F18" s="395"/>
      <c r="G18" s="395"/>
      <c r="H18" s="395"/>
      <c r="I18" s="395" t="s">
        <v>64</v>
      </c>
    </row>
    <row r="19" spans="1:9" ht="31" x14ac:dyDescent="0.35">
      <c r="A19" s="395"/>
      <c r="B19" s="401"/>
      <c r="C19" s="395"/>
      <c r="D19" s="396"/>
      <c r="E19" s="91" t="s">
        <v>165</v>
      </c>
      <c r="F19" s="91" t="s">
        <v>166</v>
      </c>
      <c r="G19" s="91" t="s">
        <v>167</v>
      </c>
      <c r="H19" s="91" t="s">
        <v>136</v>
      </c>
      <c r="I19" s="395"/>
    </row>
    <row r="20" spans="1:9" x14ac:dyDescent="0.35">
      <c r="A20" s="235" t="s">
        <v>80</v>
      </c>
      <c r="B20" s="159">
        <v>625960</v>
      </c>
      <c r="C20" s="236" t="s">
        <v>81</v>
      </c>
      <c r="D20" s="270"/>
      <c r="E20" s="158"/>
      <c r="F20" s="279">
        <v>45566.854166666664</v>
      </c>
      <c r="G20" s="131">
        <v>4.1666666666666664E-2</v>
      </c>
      <c r="H20" s="279">
        <f>F20+G20</f>
        <v>45566.895833333328</v>
      </c>
      <c r="I20" s="241" t="s">
        <v>131</v>
      </c>
    </row>
    <row r="21" spans="1:9" x14ac:dyDescent="0.35">
      <c r="A21" s="235" t="s">
        <v>70</v>
      </c>
      <c r="B21" s="159">
        <v>620960</v>
      </c>
      <c r="C21" s="236" t="s">
        <v>126</v>
      </c>
      <c r="D21" s="159">
        <v>337</v>
      </c>
      <c r="E21" s="158">
        <v>0.27083333333333331</v>
      </c>
      <c r="F21" s="279">
        <f>E21+H20</f>
        <v>45567.166666666664</v>
      </c>
      <c r="G21" s="131">
        <v>4.1666666666666664E-2</v>
      </c>
      <c r="H21" s="279">
        <f>F21+G21</f>
        <v>45567.208333333328</v>
      </c>
      <c r="I21" s="241" t="s">
        <v>132</v>
      </c>
    </row>
    <row r="22" spans="1:9" x14ac:dyDescent="0.35">
      <c r="A22" s="235"/>
      <c r="B22" s="278"/>
      <c r="C22" s="280"/>
      <c r="D22" s="159"/>
      <c r="E22" s="158"/>
      <c r="F22" s="279"/>
      <c r="G22" s="131">
        <v>0.71527777777777779</v>
      </c>
      <c r="H22" s="279"/>
      <c r="I22" s="241" t="s">
        <v>21</v>
      </c>
    </row>
    <row r="23" spans="1:9" x14ac:dyDescent="0.35">
      <c r="A23" s="271" t="s">
        <v>70</v>
      </c>
      <c r="B23" s="272">
        <v>620960</v>
      </c>
      <c r="C23" s="273" t="s">
        <v>126</v>
      </c>
      <c r="D23" s="270"/>
      <c r="E23" s="274"/>
      <c r="F23" s="279">
        <f>H21+G22</f>
        <v>45567.923611111109</v>
      </c>
      <c r="G23" s="131">
        <v>4.1666666666666664E-2</v>
      </c>
      <c r="H23" s="279">
        <f t="shared" ref="H23:H31" si="0">F23+G23</f>
        <v>45567.965277777774</v>
      </c>
      <c r="I23" s="159" t="s">
        <v>131</v>
      </c>
    </row>
    <row r="24" spans="1:9" ht="31" x14ac:dyDescent="0.35">
      <c r="A24" s="275" t="s">
        <v>154</v>
      </c>
      <c r="B24" s="276">
        <v>108960</v>
      </c>
      <c r="C24" s="273" t="s">
        <v>155</v>
      </c>
      <c r="D24" s="159">
        <v>2020</v>
      </c>
      <c r="E24" s="158">
        <v>1.8680555555555556</v>
      </c>
      <c r="F24" s="279">
        <f t="shared" ref="F24:F31" si="1">E24+H23</f>
        <v>45569.833333333328</v>
      </c>
      <c r="G24" s="131">
        <v>4.1666666666666664E-2</v>
      </c>
      <c r="H24" s="279">
        <f t="shared" si="0"/>
        <v>45569.874999999993</v>
      </c>
      <c r="I24" s="236" t="s">
        <v>132</v>
      </c>
    </row>
    <row r="25" spans="1:9" ht="31" x14ac:dyDescent="0.35">
      <c r="A25" s="277" t="s">
        <v>130</v>
      </c>
      <c r="B25" s="92">
        <v>140960</v>
      </c>
      <c r="C25" s="93" t="s">
        <v>125</v>
      </c>
      <c r="D25" s="159">
        <v>69.900000000000006</v>
      </c>
      <c r="E25" s="158">
        <v>6.25E-2</v>
      </c>
      <c r="F25" s="279">
        <f t="shared" si="1"/>
        <v>45569.937499999993</v>
      </c>
      <c r="G25" s="131">
        <v>4.1666666666666664E-2</v>
      </c>
      <c r="H25" s="279">
        <f t="shared" si="0"/>
        <v>45569.979166666657</v>
      </c>
      <c r="I25" s="159" t="s">
        <v>196</v>
      </c>
    </row>
    <row r="26" spans="1:9" x14ac:dyDescent="0.35">
      <c r="A26" s="277"/>
      <c r="B26" s="92"/>
      <c r="C26" s="93"/>
      <c r="D26" s="159"/>
      <c r="E26" s="158"/>
      <c r="F26" s="279"/>
      <c r="G26" s="131">
        <v>0.27083333333333331</v>
      </c>
      <c r="H26" s="279"/>
      <c r="I26" s="159" t="s">
        <v>21</v>
      </c>
    </row>
    <row r="27" spans="1:9" ht="31" x14ac:dyDescent="0.35">
      <c r="A27" s="277" t="s">
        <v>130</v>
      </c>
      <c r="B27" s="92">
        <v>140960</v>
      </c>
      <c r="C27" s="93" t="s">
        <v>125</v>
      </c>
      <c r="D27" s="159"/>
      <c r="E27" s="158"/>
      <c r="F27" s="279">
        <f>H25+G26</f>
        <v>45570.249999999993</v>
      </c>
      <c r="G27" s="131">
        <v>8.3333333333333329E-2</v>
      </c>
      <c r="H27" s="279">
        <f t="shared" si="0"/>
        <v>45570.333333333328</v>
      </c>
      <c r="I27" s="159" t="s">
        <v>197</v>
      </c>
    </row>
    <row r="28" spans="1:9" x14ac:dyDescent="0.35">
      <c r="A28" s="235" t="s">
        <v>70</v>
      </c>
      <c r="B28" s="278">
        <v>620960</v>
      </c>
      <c r="C28" s="273" t="s">
        <v>159</v>
      </c>
      <c r="D28" s="159">
        <v>2020</v>
      </c>
      <c r="E28" s="158">
        <v>1.8333333333333333</v>
      </c>
      <c r="F28" s="279">
        <f t="shared" si="1"/>
        <v>45572.166666666664</v>
      </c>
      <c r="G28" s="131">
        <v>4.1666666666666664E-2</v>
      </c>
      <c r="H28" s="279">
        <f t="shared" si="0"/>
        <v>45572.208333333328</v>
      </c>
      <c r="I28" s="159" t="s">
        <v>132</v>
      </c>
    </row>
    <row r="29" spans="1:9" x14ac:dyDescent="0.35">
      <c r="A29" s="235"/>
      <c r="B29" s="278"/>
      <c r="C29" s="273"/>
      <c r="D29" s="159"/>
      <c r="E29" s="158"/>
      <c r="F29" s="279"/>
      <c r="G29" s="131">
        <v>0.64583333333333337</v>
      </c>
      <c r="H29" s="279"/>
      <c r="I29" s="159" t="s">
        <v>21</v>
      </c>
    </row>
    <row r="30" spans="1:9" x14ac:dyDescent="0.35">
      <c r="A30" s="235" t="s">
        <v>70</v>
      </c>
      <c r="B30" s="278">
        <v>620960</v>
      </c>
      <c r="C30" s="273" t="s">
        <v>159</v>
      </c>
      <c r="D30" s="159"/>
      <c r="E30" s="158"/>
      <c r="F30" s="279">
        <f>H28+G29</f>
        <v>45572.854166666664</v>
      </c>
      <c r="G30" s="131">
        <v>4.1666666666666664E-2</v>
      </c>
      <c r="H30" s="279">
        <f t="shared" si="0"/>
        <v>45572.895833333328</v>
      </c>
      <c r="I30" s="159" t="s">
        <v>131</v>
      </c>
    </row>
    <row r="31" spans="1:9" x14ac:dyDescent="0.35">
      <c r="A31" s="235" t="s">
        <v>80</v>
      </c>
      <c r="B31" s="159">
        <v>625960</v>
      </c>
      <c r="C31" s="236" t="s">
        <v>81</v>
      </c>
      <c r="D31" s="159">
        <v>337</v>
      </c>
      <c r="E31" s="158">
        <v>0.27083333333333331</v>
      </c>
      <c r="F31" s="279">
        <f t="shared" si="1"/>
        <v>45573.166666666664</v>
      </c>
      <c r="G31" s="131">
        <v>4.1666666666666664E-2</v>
      </c>
      <c r="H31" s="279">
        <f t="shared" si="0"/>
        <v>45573.208333333328</v>
      </c>
      <c r="I31" s="241" t="s">
        <v>132</v>
      </c>
    </row>
    <row r="32" spans="1:9" x14ac:dyDescent="0.35">
      <c r="A32" s="97"/>
      <c r="B32" s="97"/>
      <c r="C32" s="98"/>
      <c r="D32" s="99"/>
      <c r="E32" s="99"/>
      <c r="F32" s="100"/>
      <c r="G32" s="101"/>
      <c r="H32" s="101"/>
      <c r="I32" s="102"/>
    </row>
    <row r="33" spans="1:9" x14ac:dyDescent="0.35">
      <c r="A33" s="97" t="s">
        <v>73</v>
      </c>
      <c r="B33" s="103">
        <f>SUM(E20:E31,G20:G31)</f>
        <v>6.3541666666666679</v>
      </c>
      <c r="D33" s="405"/>
      <c r="E33" s="405"/>
      <c r="F33" s="405"/>
      <c r="G33" s="405"/>
      <c r="H33" s="405"/>
      <c r="I33" s="405"/>
    </row>
    <row r="34" spans="1:9" x14ac:dyDescent="0.35">
      <c r="A34" s="104" t="s">
        <v>74</v>
      </c>
      <c r="B34" s="103">
        <f>SUM(E20:E31)</f>
        <v>4.3055555555555554</v>
      </c>
      <c r="D34" s="405"/>
      <c r="E34" s="405"/>
      <c r="F34" s="405"/>
      <c r="G34" s="405"/>
      <c r="H34" s="405"/>
      <c r="I34" s="405"/>
    </row>
    <row r="35" spans="1:9" x14ac:dyDescent="0.35">
      <c r="A35" s="104" t="s">
        <v>119</v>
      </c>
      <c r="B35" s="103">
        <f>SUM(G20:G21,G23:G25,G27:G28,G30:G31)</f>
        <v>0.41666666666666669</v>
      </c>
      <c r="D35" s="405"/>
      <c r="E35" s="405"/>
      <c r="F35" s="405"/>
      <c r="G35" s="405"/>
      <c r="H35" s="405"/>
      <c r="I35" s="405"/>
    </row>
    <row r="36" spans="1:9" ht="15.75" customHeight="1" x14ac:dyDescent="0.35">
      <c r="A36" s="104" t="s">
        <v>120</v>
      </c>
      <c r="B36" s="103">
        <f>SUM(G22,G26,G29)</f>
        <v>1.6319444444444446</v>
      </c>
      <c r="D36" s="405"/>
      <c r="E36" s="405"/>
      <c r="F36" s="405"/>
      <c r="G36" s="405"/>
      <c r="H36" s="405"/>
      <c r="I36" s="405"/>
    </row>
    <row r="37" spans="1:9" x14ac:dyDescent="0.35">
      <c r="A37" s="81"/>
      <c r="B37" s="81"/>
      <c r="C37" s="135"/>
      <c r="D37" s="405"/>
      <c r="E37" s="405"/>
      <c r="F37" s="405"/>
      <c r="G37" s="405"/>
      <c r="H37" s="405"/>
      <c r="I37" s="405"/>
    </row>
    <row r="38" spans="1:9" x14ac:dyDescent="0.35">
      <c r="A38" s="81"/>
      <c r="B38" s="81"/>
      <c r="C38" s="136"/>
      <c r="D38" s="405"/>
      <c r="E38" s="405"/>
      <c r="F38" s="405"/>
      <c r="G38" s="405"/>
      <c r="H38" s="405"/>
      <c r="I38" s="405"/>
    </row>
    <row r="39" spans="1:9" x14ac:dyDescent="0.35">
      <c r="A39" s="268" t="s">
        <v>191</v>
      </c>
    </row>
    <row r="40" spans="1:9" ht="72" customHeight="1" x14ac:dyDescent="0.35"/>
    <row r="41" spans="1:9" ht="46.5" customHeight="1" x14ac:dyDescent="0.35"/>
  </sheetData>
  <mergeCells count="9">
    <mergeCell ref="D33:I38"/>
    <mergeCell ref="A7:I7"/>
    <mergeCell ref="A8:I8"/>
    <mergeCell ref="A18:A19"/>
    <mergeCell ref="B18:B19"/>
    <mergeCell ref="C18:C19"/>
    <mergeCell ref="D18:D19"/>
    <mergeCell ref="E18:H18"/>
    <mergeCell ref="I18:I19"/>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9"/>
  <sheetViews>
    <sheetView topLeftCell="A7" zoomScale="82" zoomScaleNormal="82" workbookViewId="0">
      <selection activeCell="F24" sqref="F24"/>
    </sheetView>
  </sheetViews>
  <sheetFormatPr defaultColWidth="9.1796875" defaultRowHeight="15.5" x14ac:dyDescent="0.35"/>
  <cols>
    <col min="1" max="1" width="42" style="42" customWidth="1"/>
    <col min="2" max="2" width="19.81640625" style="42" customWidth="1"/>
    <col min="3" max="3" width="45.26953125" style="42" customWidth="1"/>
    <col min="4" max="4" width="20.7265625" style="42" customWidth="1"/>
    <col min="5" max="5" width="15.453125" style="42" customWidth="1"/>
    <col min="6" max="6" width="19.26953125" style="42" customWidth="1"/>
    <col min="7" max="7" width="15.453125" style="42" customWidth="1"/>
    <col min="8" max="8" width="17.81640625" style="42" customWidth="1"/>
    <col min="9" max="9" width="42.81640625" style="42" customWidth="1"/>
    <col min="10" max="16384" width="9.1796875" style="42"/>
  </cols>
  <sheetData>
    <row r="1" spans="1:9" x14ac:dyDescent="0.35">
      <c r="A1" s="144" t="s">
        <v>12</v>
      </c>
      <c r="B1" s="144"/>
      <c r="C1" s="144" t="s">
        <v>12</v>
      </c>
      <c r="E1" s="145"/>
      <c r="F1" s="146"/>
      <c r="G1" s="146"/>
      <c r="H1" s="147"/>
      <c r="I1" s="144" t="s">
        <v>13</v>
      </c>
    </row>
    <row r="2" spans="1:9" ht="47.25" customHeight="1" x14ac:dyDescent="0.35">
      <c r="A2" s="56" t="s">
        <v>204</v>
      </c>
      <c r="B2" s="56"/>
      <c r="C2" s="49" t="s">
        <v>129</v>
      </c>
      <c r="E2" s="153"/>
      <c r="F2" s="154"/>
      <c r="G2" s="154"/>
      <c r="H2" s="154"/>
      <c r="I2" s="60" t="s">
        <v>85</v>
      </c>
    </row>
    <row r="3" spans="1:9" x14ac:dyDescent="0.35">
      <c r="A3" s="149" t="s">
        <v>205</v>
      </c>
      <c r="B3" s="149"/>
      <c r="C3" s="48" t="s">
        <v>116</v>
      </c>
      <c r="E3" s="150"/>
      <c r="F3" s="151"/>
      <c r="G3" s="151"/>
      <c r="H3" s="151"/>
      <c r="I3" s="48" t="s">
        <v>192</v>
      </c>
    </row>
    <row r="4" spans="1:9" x14ac:dyDescent="0.35">
      <c r="A4" s="140">
        <v>45645</v>
      </c>
      <c r="B4" s="140"/>
      <c r="C4" s="140">
        <f>A4</f>
        <v>45645</v>
      </c>
      <c r="E4" s="155"/>
      <c r="F4" s="155"/>
      <c r="G4" s="155"/>
      <c r="H4" s="155"/>
      <c r="I4" s="140">
        <f>C4</f>
        <v>45645</v>
      </c>
    </row>
    <row r="5" spans="1:9" x14ac:dyDescent="0.35">
      <c r="A5" s="89"/>
      <c r="B5" s="89"/>
      <c r="C5" s="162"/>
      <c r="D5" s="162"/>
      <c r="E5" s="155"/>
      <c r="F5" s="155"/>
      <c r="G5" s="155"/>
      <c r="H5" s="226"/>
      <c r="I5" s="226"/>
    </row>
    <row r="6" spans="1:9" x14ac:dyDescent="0.35">
      <c r="A6" s="289"/>
      <c r="B6" s="289"/>
      <c r="C6" s="81"/>
      <c r="D6" s="81"/>
      <c r="E6" s="81"/>
      <c r="F6" s="81"/>
      <c r="G6" s="81"/>
      <c r="H6" s="81"/>
      <c r="I6" s="81"/>
    </row>
    <row r="7" spans="1:9" x14ac:dyDescent="0.35">
      <c r="A7" s="411" t="s">
        <v>14</v>
      </c>
      <c r="B7" s="411"/>
      <c r="C7" s="411"/>
      <c r="D7" s="411"/>
      <c r="E7" s="411"/>
      <c r="F7" s="411"/>
      <c r="G7" s="411"/>
      <c r="H7" s="411"/>
      <c r="I7" s="411"/>
    </row>
    <row r="8" spans="1:9" x14ac:dyDescent="0.35">
      <c r="A8" s="404" t="s">
        <v>202</v>
      </c>
      <c r="B8" s="404"/>
      <c r="C8" s="404"/>
      <c r="D8" s="404"/>
      <c r="E8" s="404"/>
      <c r="F8" s="404"/>
      <c r="G8" s="404"/>
      <c r="H8" s="404"/>
      <c r="I8" s="404"/>
    </row>
    <row r="9" spans="1:9" x14ac:dyDescent="0.35">
      <c r="A9" s="82" t="s">
        <v>54</v>
      </c>
      <c r="B9" s="228">
        <v>45650</v>
      </c>
      <c r="D9" s="83"/>
      <c r="E9" s="84"/>
      <c r="F9" s="83"/>
      <c r="G9" s="83"/>
      <c r="H9" s="83"/>
    </row>
    <row r="10" spans="1:9" x14ac:dyDescent="0.35">
      <c r="A10" s="78" t="s">
        <v>51</v>
      </c>
      <c r="B10" s="290" t="s">
        <v>138</v>
      </c>
      <c r="D10" s="77"/>
      <c r="E10" s="77"/>
      <c r="F10" s="77"/>
      <c r="G10" s="77"/>
      <c r="H10" s="291"/>
    </row>
    <row r="11" spans="1:9" x14ac:dyDescent="0.35">
      <c r="A11" s="78" t="s">
        <v>53</v>
      </c>
      <c r="B11" s="290" t="s">
        <v>203</v>
      </c>
      <c r="D11" s="77"/>
      <c r="E11" s="288"/>
      <c r="F11" s="288"/>
      <c r="G11" s="77"/>
      <c r="H11" s="291"/>
      <c r="I11" s="239"/>
    </row>
    <row r="12" spans="1:9" x14ac:dyDescent="0.35">
      <c r="A12" s="82" t="s">
        <v>55</v>
      </c>
      <c r="B12" s="231" t="s">
        <v>79</v>
      </c>
      <c r="D12" s="83"/>
      <c r="E12" s="83"/>
      <c r="F12" s="83"/>
      <c r="G12" s="83"/>
      <c r="H12" s="83"/>
    </row>
    <row r="13" spans="1:9" x14ac:dyDescent="0.35">
      <c r="A13" s="82" t="s">
        <v>56</v>
      </c>
      <c r="B13" s="290" t="s">
        <v>57</v>
      </c>
      <c r="D13" s="83"/>
      <c r="E13" s="291"/>
      <c r="F13" s="291"/>
      <c r="G13" s="291"/>
      <c r="H13" s="291"/>
    </row>
    <row r="14" spans="1:9" x14ac:dyDescent="0.35">
      <c r="A14" s="82" t="s">
        <v>1</v>
      </c>
      <c r="B14" s="290">
        <f>SUM(D20:D29)</f>
        <v>4783.8999999999996</v>
      </c>
      <c r="D14" s="83"/>
      <c r="E14" s="83"/>
      <c r="F14" s="83"/>
      <c r="G14" s="83"/>
      <c r="H14" s="292"/>
    </row>
    <row r="15" spans="1:9" x14ac:dyDescent="0.35">
      <c r="A15" s="82" t="s">
        <v>58</v>
      </c>
      <c r="B15" s="233" t="s">
        <v>170</v>
      </c>
      <c r="D15" s="83"/>
      <c r="E15" s="83"/>
      <c r="F15" s="83"/>
      <c r="G15" s="83"/>
      <c r="H15" s="291"/>
    </row>
    <row r="16" spans="1:9" x14ac:dyDescent="0.35">
      <c r="A16" s="82" t="s">
        <v>60</v>
      </c>
      <c r="B16" s="90" t="s">
        <v>164</v>
      </c>
      <c r="D16" s="83"/>
      <c r="E16" s="83"/>
      <c r="F16" s="83"/>
      <c r="G16" s="83"/>
      <c r="H16" s="89"/>
    </row>
    <row r="17" spans="1:9" x14ac:dyDescent="0.35">
      <c r="A17" s="82" t="s">
        <v>114</v>
      </c>
      <c r="B17" s="82" t="s">
        <v>25</v>
      </c>
      <c r="C17" s="82"/>
      <c r="D17" s="81"/>
      <c r="E17" s="81"/>
      <c r="F17" s="81"/>
      <c r="G17" s="81"/>
      <c r="H17" s="81"/>
      <c r="I17" s="82"/>
    </row>
    <row r="18" spans="1:9" ht="15.65" customHeight="1" x14ac:dyDescent="0.35">
      <c r="A18" s="395" t="s">
        <v>5</v>
      </c>
      <c r="B18" s="400" t="s">
        <v>113</v>
      </c>
      <c r="C18" s="395" t="s">
        <v>62</v>
      </c>
      <c r="D18" s="395" t="s">
        <v>4</v>
      </c>
      <c r="E18" s="395" t="s">
        <v>63</v>
      </c>
      <c r="F18" s="395"/>
      <c r="G18" s="395"/>
      <c r="H18" s="395"/>
      <c r="I18" s="395" t="s">
        <v>64</v>
      </c>
    </row>
    <row r="19" spans="1:9" ht="31" x14ac:dyDescent="0.35">
      <c r="A19" s="395"/>
      <c r="B19" s="401"/>
      <c r="C19" s="395"/>
      <c r="D19" s="396"/>
      <c r="E19" s="91" t="s">
        <v>199</v>
      </c>
      <c r="F19" s="91" t="s">
        <v>166</v>
      </c>
      <c r="G19" s="91" t="s">
        <v>167</v>
      </c>
      <c r="H19" s="91" t="s">
        <v>136</v>
      </c>
      <c r="I19" s="395"/>
    </row>
    <row r="20" spans="1:9" ht="31" x14ac:dyDescent="0.35">
      <c r="A20" s="277" t="s">
        <v>130</v>
      </c>
      <c r="B20" s="282">
        <v>140960</v>
      </c>
      <c r="C20" s="283" t="s">
        <v>125</v>
      </c>
      <c r="D20" s="287"/>
      <c r="E20" s="286"/>
      <c r="F20" s="296">
        <v>0.25</v>
      </c>
      <c r="G20" s="284">
        <v>8.3333333333333329E-2</v>
      </c>
      <c r="H20" s="296">
        <f t="shared" ref="H20:H29" si="0">F20+G20</f>
        <v>0.33333333333333331</v>
      </c>
      <c r="I20" s="287" t="s">
        <v>131</v>
      </c>
    </row>
    <row r="21" spans="1:9" x14ac:dyDescent="0.35">
      <c r="A21" s="293" t="s">
        <v>70</v>
      </c>
      <c r="B21" s="295">
        <v>620960</v>
      </c>
      <c r="C21" s="273" t="s">
        <v>159</v>
      </c>
      <c r="D21" s="287">
        <v>2020</v>
      </c>
      <c r="E21" s="286">
        <v>1.8333333333333333</v>
      </c>
      <c r="F21" s="281">
        <f t="shared" ref="F21:F29" si="1">E21+H20</f>
        <v>2.1666666666666665</v>
      </c>
      <c r="G21" s="285">
        <v>8.3333333333333329E-2</v>
      </c>
      <c r="H21" s="281">
        <f t="shared" si="0"/>
        <v>2.25</v>
      </c>
      <c r="I21" s="287" t="s">
        <v>200</v>
      </c>
    </row>
    <row r="22" spans="1:9" x14ac:dyDescent="0.35">
      <c r="A22" s="293" t="s">
        <v>80</v>
      </c>
      <c r="B22" s="287">
        <v>625960</v>
      </c>
      <c r="C22" s="294" t="s">
        <v>81</v>
      </c>
      <c r="D22" s="270">
        <v>337</v>
      </c>
      <c r="E22" s="286">
        <v>0.27083333333333331</v>
      </c>
      <c r="F22" s="281">
        <f t="shared" si="1"/>
        <v>2.5208333333333335</v>
      </c>
      <c r="G22" s="285">
        <v>4.1666666666666664E-2</v>
      </c>
      <c r="H22" s="281">
        <f t="shared" si="0"/>
        <v>2.5625</v>
      </c>
      <c r="I22" s="287" t="s">
        <v>132</v>
      </c>
    </row>
    <row r="23" spans="1:9" x14ac:dyDescent="0.35">
      <c r="A23" s="293"/>
      <c r="B23" s="287"/>
      <c r="C23" s="294"/>
      <c r="D23" s="270"/>
      <c r="E23" s="286"/>
      <c r="F23" s="296">
        <f t="shared" si="1"/>
        <v>2.5625</v>
      </c>
      <c r="G23" s="284">
        <v>0.29166666666666669</v>
      </c>
      <c r="H23" s="296">
        <f t="shared" si="0"/>
        <v>2.8541666666666665</v>
      </c>
      <c r="I23" s="287" t="s">
        <v>201</v>
      </c>
    </row>
    <row r="24" spans="1:9" x14ac:dyDescent="0.35">
      <c r="A24" s="293" t="s">
        <v>80</v>
      </c>
      <c r="B24" s="287">
        <v>625960</v>
      </c>
      <c r="C24" s="294" t="s">
        <v>81</v>
      </c>
      <c r="D24" s="270"/>
      <c r="E24" s="286"/>
      <c r="F24" s="296">
        <f t="shared" si="1"/>
        <v>2.8541666666666665</v>
      </c>
      <c r="G24" s="284">
        <v>4.1666666666666664E-2</v>
      </c>
      <c r="H24" s="296">
        <f t="shared" si="0"/>
        <v>2.895833333333333</v>
      </c>
      <c r="I24" s="287" t="s">
        <v>131</v>
      </c>
    </row>
    <row r="25" spans="1:9" x14ac:dyDescent="0.35">
      <c r="A25" s="293" t="s">
        <v>70</v>
      </c>
      <c r="B25" s="287">
        <v>620960</v>
      </c>
      <c r="C25" s="294" t="s">
        <v>126</v>
      </c>
      <c r="D25" s="287">
        <v>337</v>
      </c>
      <c r="E25" s="286">
        <v>0.27083333333333331</v>
      </c>
      <c r="F25" s="296">
        <f t="shared" si="1"/>
        <v>3.1666666666666665</v>
      </c>
      <c r="G25" s="284">
        <v>4.1666666666666664E-2</v>
      </c>
      <c r="H25" s="296">
        <f t="shared" si="0"/>
        <v>3.208333333333333</v>
      </c>
      <c r="I25" s="287" t="s">
        <v>132</v>
      </c>
    </row>
    <row r="26" spans="1:9" x14ac:dyDescent="0.35">
      <c r="A26" s="293"/>
      <c r="B26" s="295"/>
      <c r="C26" s="297"/>
      <c r="D26" s="287"/>
      <c r="E26" s="286"/>
      <c r="F26" s="296">
        <f t="shared" si="1"/>
        <v>3.208333333333333</v>
      </c>
      <c r="G26" s="284">
        <v>0.70833333333333337</v>
      </c>
      <c r="H26" s="296">
        <f t="shared" si="0"/>
        <v>3.9166666666666665</v>
      </c>
      <c r="I26" s="287" t="s">
        <v>201</v>
      </c>
    </row>
    <row r="27" spans="1:9" x14ac:dyDescent="0.35">
      <c r="A27" s="293" t="s">
        <v>70</v>
      </c>
      <c r="B27" s="287">
        <v>620960</v>
      </c>
      <c r="C27" s="294" t="s">
        <v>126</v>
      </c>
      <c r="D27" s="287"/>
      <c r="E27" s="286"/>
      <c r="F27" s="281">
        <f t="shared" si="1"/>
        <v>3.9166666666666665</v>
      </c>
      <c r="G27" s="285">
        <v>4.1666666666666664E-2</v>
      </c>
      <c r="H27" s="281">
        <f t="shared" si="0"/>
        <v>3.958333333333333</v>
      </c>
      <c r="I27" s="287" t="s">
        <v>131</v>
      </c>
    </row>
    <row r="28" spans="1:9" ht="31" x14ac:dyDescent="0.35">
      <c r="A28" s="275" t="s">
        <v>154</v>
      </c>
      <c r="B28" s="276">
        <v>108960</v>
      </c>
      <c r="C28" s="273" t="s">
        <v>155</v>
      </c>
      <c r="D28" s="287">
        <v>2020</v>
      </c>
      <c r="E28" s="286">
        <v>1.875</v>
      </c>
      <c r="F28" s="296">
        <f t="shared" si="1"/>
        <v>5.833333333333333</v>
      </c>
      <c r="G28" s="284">
        <v>4.1666666666666664E-2</v>
      </c>
      <c r="H28" s="296">
        <f t="shared" si="0"/>
        <v>5.875</v>
      </c>
      <c r="I28" s="287" t="s">
        <v>132</v>
      </c>
    </row>
    <row r="29" spans="1:9" ht="31" x14ac:dyDescent="0.35">
      <c r="A29" s="277" t="s">
        <v>130</v>
      </c>
      <c r="B29" s="282">
        <v>140960</v>
      </c>
      <c r="C29" s="283" t="s">
        <v>125</v>
      </c>
      <c r="D29" s="287">
        <v>69.900000000000006</v>
      </c>
      <c r="E29" s="286">
        <v>6.25E-2</v>
      </c>
      <c r="F29" s="296">
        <f t="shared" si="1"/>
        <v>5.9375</v>
      </c>
      <c r="G29" s="284">
        <v>4.1666666666666664E-2</v>
      </c>
      <c r="H29" s="296">
        <f t="shared" si="0"/>
        <v>5.979166666666667</v>
      </c>
      <c r="I29" s="287" t="s">
        <v>132</v>
      </c>
    </row>
    <row r="30" spans="1:9" x14ac:dyDescent="0.35">
      <c r="A30" s="97"/>
      <c r="B30" s="97"/>
      <c r="C30" s="98"/>
      <c r="D30" s="99"/>
      <c r="E30" s="99"/>
      <c r="F30" s="100"/>
      <c r="G30" s="101"/>
      <c r="H30" s="298"/>
      <c r="I30" s="102"/>
    </row>
    <row r="31" spans="1:9" x14ac:dyDescent="0.35">
      <c r="A31" s="97" t="s">
        <v>73</v>
      </c>
      <c r="B31" s="103">
        <f>SUM(E20:E29,G20:G29)</f>
        <v>5.7291666666666679</v>
      </c>
      <c r="E31" s="298"/>
      <c r="F31" s="298"/>
      <c r="G31" s="298"/>
      <c r="H31" s="298"/>
      <c r="I31" s="298"/>
    </row>
    <row r="32" spans="1:9" x14ac:dyDescent="0.35">
      <c r="A32" s="104" t="s">
        <v>74</v>
      </c>
      <c r="B32" s="103">
        <f>SUM(E20:E29)</f>
        <v>4.3125</v>
      </c>
      <c r="D32" s="298"/>
      <c r="E32" s="298"/>
      <c r="F32" s="298"/>
      <c r="G32" s="298"/>
      <c r="H32" s="298"/>
      <c r="I32" s="298"/>
    </row>
    <row r="33" spans="1:9" x14ac:dyDescent="0.35">
      <c r="A33" s="104" t="s">
        <v>119</v>
      </c>
      <c r="B33" s="103">
        <f>G20+G21+G22+G24+G25+G27+G28+G29</f>
        <v>0.41666666666666669</v>
      </c>
      <c r="D33" s="298"/>
      <c r="E33" s="298"/>
      <c r="F33" s="298"/>
      <c r="G33" s="298"/>
      <c r="H33" s="298"/>
      <c r="I33" s="298"/>
    </row>
    <row r="34" spans="1:9" ht="15.75" customHeight="1" x14ac:dyDescent="0.35">
      <c r="A34" s="104" t="s">
        <v>120</v>
      </c>
      <c r="B34" s="103">
        <f>G23+G26</f>
        <v>1</v>
      </c>
      <c r="D34" s="298"/>
      <c r="E34" s="298"/>
      <c r="F34" s="298"/>
      <c r="G34" s="298"/>
      <c r="H34" s="298"/>
      <c r="I34" s="298"/>
    </row>
    <row r="35" spans="1:9" x14ac:dyDescent="0.35">
      <c r="A35" s="81"/>
      <c r="B35" s="81"/>
      <c r="C35" s="135"/>
      <c r="D35" s="298"/>
      <c r="E35" s="298"/>
      <c r="F35" s="298"/>
      <c r="G35" s="298"/>
      <c r="H35" s="298"/>
      <c r="I35" s="298"/>
    </row>
    <row r="36" spans="1:9" x14ac:dyDescent="0.35">
      <c r="A36" s="81"/>
      <c r="B36" s="81"/>
      <c r="C36" s="136"/>
      <c r="D36" s="298"/>
      <c r="E36" s="298"/>
      <c r="F36" s="298"/>
      <c r="G36" s="298"/>
      <c r="H36" s="298"/>
      <c r="I36" s="298"/>
    </row>
    <row r="37" spans="1:9" x14ac:dyDescent="0.35">
      <c r="A37" s="268" t="s">
        <v>191</v>
      </c>
    </row>
    <row r="38" spans="1:9" ht="72" customHeight="1" x14ac:dyDescent="0.35"/>
    <row r="39" spans="1:9" ht="46.5" customHeight="1" x14ac:dyDescent="0.35"/>
  </sheetData>
  <mergeCells count="8">
    <mergeCell ref="A7:I7"/>
    <mergeCell ref="A8:I8"/>
    <mergeCell ref="A18:A19"/>
    <mergeCell ref="B18:B19"/>
    <mergeCell ref="C18:C19"/>
    <mergeCell ref="D18:D19"/>
    <mergeCell ref="E18:H18"/>
    <mergeCell ref="I18:I19"/>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9"/>
  <sheetViews>
    <sheetView zoomScale="82" zoomScaleNormal="82" workbookViewId="0">
      <selection activeCell="E38" sqref="E38"/>
    </sheetView>
  </sheetViews>
  <sheetFormatPr defaultColWidth="9.1796875" defaultRowHeight="15.5" x14ac:dyDescent="0.35"/>
  <cols>
    <col min="1" max="1" width="42" style="42" customWidth="1"/>
    <col min="2" max="2" width="19.81640625" style="42" customWidth="1"/>
    <col min="3" max="3" width="45.26953125" style="42" customWidth="1"/>
    <col min="4" max="4" width="20.7265625" style="42" customWidth="1"/>
    <col min="5" max="5" width="15.453125" style="42" customWidth="1"/>
    <col min="6" max="6" width="19.26953125" style="42" customWidth="1"/>
    <col min="7" max="7" width="15.453125" style="42" customWidth="1"/>
    <col min="8" max="8" width="17.81640625" style="42" customWidth="1"/>
    <col min="9" max="9" width="42.81640625" style="42" customWidth="1"/>
    <col min="10" max="16384" width="9.1796875" style="42"/>
  </cols>
  <sheetData>
    <row r="1" spans="1:9" x14ac:dyDescent="0.35">
      <c r="A1" s="144" t="s">
        <v>12</v>
      </c>
      <c r="B1" s="144"/>
      <c r="C1" s="144" t="s">
        <v>12</v>
      </c>
      <c r="E1" s="145"/>
      <c r="F1" s="146"/>
      <c r="G1" s="146"/>
      <c r="H1" s="147"/>
      <c r="I1" s="144" t="s">
        <v>13</v>
      </c>
    </row>
    <row r="2" spans="1:9" ht="47.25" customHeight="1" x14ac:dyDescent="0.35">
      <c r="A2" s="56" t="s">
        <v>204</v>
      </c>
      <c r="B2" s="56"/>
      <c r="C2" s="49" t="s">
        <v>129</v>
      </c>
      <c r="E2" s="153"/>
      <c r="F2" s="154"/>
      <c r="G2" s="154"/>
      <c r="H2" s="154"/>
      <c r="I2" s="60" t="s">
        <v>85</v>
      </c>
    </row>
    <row r="3" spans="1:9" x14ac:dyDescent="0.35">
      <c r="A3" s="149" t="s">
        <v>205</v>
      </c>
      <c r="B3" s="149"/>
      <c r="C3" s="48" t="s">
        <v>116</v>
      </c>
      <c r="E3" s="150"/>
      <c r="F3" s="151"/>
      <c r="G3" s="151"/>
      <c r="H3" s="151"/>
      <c r="I3" s="48" t="s">
        <v>192</v>
      </c>
    </row>
    <row r="4" spans="1:9" x14ac:dyDescent="0.35">
      <c r="A4" s="140">
        <v>45695</v>
      </c>
      <c r="B4" s="140"/>
      <c r="C4" s="140">
        <f>A4</f>
        <v>45695</v>
      </c>
      <c r="E4" s="155"/>
      <c r="F4" s="155"/>
      <c r="G4" s="155"/>
      <c r="H4" s="155"/>
      <c r="I4" s="140">
        <f>C4</f>
        <v>45695</v>
      </c>
    </row>
    <row r="5" spans="1:9" x14ac:dyDescent="0.35">
      <c r="A5" s="89"/>
      <c r="B5" s="89"/>
      <c r="C5" s="162"/>
      <c r="D5" s="162"/>
      <c r="E5" s="155"/>
      <c r="F5" s="155"/>
      <c r="G5" s="155"/>
      <c r="H5" s="226"/>
      <c r="I5" s="226"/>
    </row>
    <row r="6" spans="1:9" x14ac:dyDescent="0.35">
      <c r="A6" s="289"/>
      <c r="B6" s="289"/>
      <c r="C6" s="81"/>
      <c r="D6" s="81"/>
      <c r="E6" s="81"/>
      <c r="F6" s="81"/>
      <c r="G6" s="81"/>
      <c r="H6" s="81"/>
      <c r="I6" s="81"/>
    </row>
    <row r="7" spans="1:9" x14ac:dyDescent="0.35">
      <c r="A7" s="411" t="s">
        <v>14</v>
      </c>
      <c r="B7" s="411"/>
      <c r="C7" s="411"/>
      <c r="D7" s="411"/>
      <c r="E7" s="411"/>
      <c r="F7" s="411"/>
      <c r="G7" s="411"/>
      <c r="H7" s="411"/>
      <c r="I7" s="411"/>
    </row>
    <row r="8" spans="1:9" x14ac:dyDescent="0.35">
      <c r="A8" s="404" t="s">
        <v>202</v>
      </c>
      <c r="B8" s="404"/>
      <c r="C8" s="404"/>
      <c r="D8" s="404"/>
      <c r="E8" s="404"/>
      <c r="F8" s="404"/>
      <c r="G8" s="404"/>
      <c r="H8" s="404"/>
      <c r="I8" s="404"/>
    </row>
    <row r="9" spans="1:9" x14ac:dyDescent="0.35">
      <c r="A9" s="82" t="s">
        <v>54</v>
      </c>
      <c r="B9" s="228">
        <v>45698</v>
      </c>
      <c r="D9" s="83"/>
      <c r="E9" s="84"/>
      <c r="F9" s="83"/>
      <c r="G9" s="83"/>
      <c r="H9" s="83"/>
    </row>
    <row r="10" spans="1:9" x14ac:dyDescent="0.35">
      <c r="A10" s="78" t="s">
        <v>51</v>
      </c>
      <c r="B10" s="290" t="s">
        <v>138</v>
      </c>
      <c r="D10" s="77"/>
      <c r="E10" s="77"/>
      <c r="F10" s="77"/>
      <c r="G10" s="77"/>
      <c r="H10" s="291"/>
    </row>
    <row r="11" spans="1:9" x14ac:dyDescent="0.35">
      <c r="A11" s="78" t="s">
        <v>53</v>
      </c>
      <c r="B11" s="290" t="s">
        <v>208</v>
      </c>
      <c r="D11" s="77"/>
      <c r="E11" s="288"/>
      <c r="F11" s="288"/>
      <c r="G11" s="77"/>
      <c r="H11" s="291"/>
      <c r="I11" s="239"/>
    </row>
    <row r="12" spans="1:9" x14ac:dyDescent="0.35">
      <c r="A12" s="82" t="s">
        <v>55</v>
      </c>
      <c r="B12" s="231" t="s">
        <v>79</v>
      </c>
      <c r="D12" s="83"/>
      <c r="E12" s="83"/>
      <c r="F12" s="83"/>
      <c r="G12" s="83"/>
      <c r="H12" s="83"/>
    </row>
    <row r="13" spans="1:9" x14ac:dyDescent="0.35">
      <c r="A13" s="82" t="s">
        <v>56</v>
      </c>
      <c r="B13" s="290" t="s">
        <v>57</v>
      </c>
      <c r="D13" s="83"/>
      <c r="E13" s="291"/>
      <c r="F13" s="291"/>
      <c r="G13" s="291"/>
      <c r="H13" s="291"/>
    </row>
    <row r="14" spans="1:9" x14ac:dyDescent="0.35">
      <c r="A14" s="82" t="s">
        <v>1</v>
      </c>
      <c r="B14" s="290">
        <f>SUM(D20:D29)</f>
        <v>4783.8999999999996</v>
      </c>
      <c r="D14" s="83"/>
      <c r="E14" s="83"/>
      <c r="F14" s="83"/>
      <c r="G14" s="83"/>
      <c r="H14" s="292"/>
    </row>
    <row r="15" spans="1:9" x14ac:dyDescent="0.35">
      <c r="A15" s="82" t="s">
        <v>58</v>
      </c>
      <c r="B15" s="233" t="s">
        <v>170</v>
      </c>
      <c r="D15" s="83"/>
      <c r="E15" s="83"/>
      <c r="F15" s="83"/>
      <c r="G15" s="83"/>
      <c r="H15" s="291"/>
    </row>
    <row r="16" spans="1:9" x14ac:dyDescent="0.35">
      <c r="A16" s="82" t="s">
        <v>60</v>
      </c>
      <c r="B16" s="90" t="s">
        <v>164</v>
      </c>
      <c r="D16" s="83"/>
      <c r="E16" s="83"/>
      <c r="F16" s="83"/>
      <c r="G16" s="83"/>
      <c r="H16" s="89"/>
    </row>
    <row r="17" spans="1:9" x14ac:dyDescent="0.35">
      <c r="A17" s="82" t="s">
        <v>114</v>
      </c>
      <c r="B17" s="82" t="s">
        <v>25</v>
      </c>
      <c r="C17" s="82"/>
      <c r="D17" s="81"/>
      <c r="E17" s="81"/>
      <c r="F17" s="81"/>
      <c r="G17" s="81"/>
      <c r="H17" s="81"/>
      <c r="I17" s="82"/>
    </row>
    <row r="18" spans="1:9" ht="15.65" customHeight="1" x14ac:dyDescent="0.35">
      <c r="A18" s="395" t="s">
        <v>5</v>
      </c>
      <c r="B18" s="400" t="s">
        <v>113</v>
      </c>
      <c r="C18" s="395" t="s">
        <v>62</v>
      </c>
      <c r="D18" s="395" t="s">
        <v>4</v>
      </c>
      <c r="E18" s="395" t="s">
        <v>63</v>
      </c>
      <c r="F18" s="395"/>
      <c r="G18" s="395"/>
      <c r="H18" s="395"/>
      <c r="I18" s="395" t="s">
        <v>64</v>
      </c>
    </row>
    <row r="19" spans="1:9" ht="31" x14ac:dyDescent="0.35">
      <c r="A19" s="395"/>
      <c r="B19" s="401"/>
      <c r="C19" s="395"/>
      <c r="D19" s="396"/>
      <c r="E19" s="91" t="s">
        <v>199</v>
      </c>
      <c r="F19" s="91" t="s">
        <v>166</v>
      </c>
      <c r="G19" s="91" t="s">
        <v>167</v>
      </c>
      <c r="H19" s="91" t="s">
        <v>136</v>
      </c>
      <c r="I19" s="395"/>
    </row>
    <row r="20" spans="1:9" ht="31" x14ac:dyDescent="0.35">
      <c r="A20" s="277" t="s">
        <v>130</v>
      </c>
      <c r="B20" s="282">
        <v>140960</v>
      </c>
      <c r="C20" s="283" t="s">
        <v>125</v>
      </c>
      <c r="D20" s="287"/>
      <c r="E20" s="286"/>
      <c r="F20" s="296">
        <v>0.25</v>
      </c>
      <c r="G20" s="284">
        <v>8.3333333333333329E-2</v>
      </c>
      <c r="H20" s="296">
        <f t="shared" ref="H20:H29" si="0">F20+G20</f>
        <v>0.33333333333333331</v>
      </c>
      <c r="I20" s="287" t="s">
        <v>131</v>
      </c>
    </row>
    <row r="21" spans="1:9" x14ac:dyDescent="0.35">
      <c r="A21" s="293" t="s">
        <v>70</v>
      </c>
      <c r="B21" s="295">
        <v>620960</v>
      </c>
      <c r="C21" s="273" t="s">
        <v>159</v>
      </c>
      <c r="D21" s="287">
        <v>2020</v>
      </c>
      <c r="E21" s="286">
        <v>1.8333333333333333</v>
      </c>
      <c r="F21" s="281">
        <f t="shared" ref="F21:F29" si="1">E21+H20</f>
        <v>2.1666666666666665</v>
      </c>
      <c r="G21" s="285">
        <v>8.3333333333333329E-2</v>
      </c>
      <c r="H21" s="281">
        <f t="shared" si="0"/>
        <v>2.25</v>
      </c>
      <c r="I21" s="287" t="s">
        <v>200</v>
      </c>
    </row>
    <row r="22" spans="1:9" x14ac:dyDescent="0.35">
      <c r="A22" s="293" t="s">
        <v>80</v>
      </c>
      <c r="B22" s="287">
        <v>625960</v>
      </c>
      <c r="C22" s="294" t="s">
        <v>81</v>
      </c>
      <c r="D22" s="270">
        <v>337</v>
      </c>
      <c r="E22" s="286">
        <v>0.27083333333333331</v>
      </c>
      <c r="F22" s="281">
        <f t="shared" si="1"/>
        <v>2.5208333333333335</v>
      </c>
      <c r="G22" s="285">
        <v>4.1666666666666664E-2</v>
      </c>
      <c r="H22" s="281">
        <f t="shared" si="0"/>
        <v>2.5625</v>
      </c>
      <c r="I22" s="287" t="s">
        <v>132</v>
      </c>
    </row>
    <row r="23" spans="1:9" x14ac:dyDescent="0.35">
      <c r="A23" s="293"/>
      <c r="B23" s="287"/>
      <c r="C23" s="294"/>
      <c r="D23" s="270"/>
      <c r="E23" s="286"/>
      <c r="F23" s="296">
        <f t="shared" si="1"/>
        <v>2.5625</v>
      </c>
      <c r="G23" s="284">
        <v>0.29166666666666669</v>
      </c>
      <c r="H23" s="296">
        <f t="shared" si="0"/>
        <v>2.8541666666666665</v>
      </c>
      <c r="I23" s="287" t="s">
        <v>201</v>
      </c>
    </row>
    <row r="24" spans="1:9" x14ac:dyDescent="0.35">
      <c r="A24" s="293" t="s">
        <v>80</v>
      </c>
      <c r="B24" s="287">
        <v>625960</v>
      </c>
      <c r="C24" s="294" t="s">
        <v>81</v>
      </c>
      <c r="D24" s="270"/>
      <c r="E24" s="286"/>
      <c r="F24" s="296">
        <f t="shared" si="1"/>
        <v>2.8541666666666665</v>
      </c>
      <c r="G24" s="284">
        <v>4.1666666666666664E-2</v>
      </c>
      <c r="H24" s="296">
        <f t="shared" si="0"/>
        <v>2.895833333333333</v>
      </c>
      <c r="I24" s="287" t="s">
        <v>131</v>
      </c>
    </row>
    <row r="25" spans="1:9" x14ac:dyDescent="0.35">
      <c r="A25" s="293" t="s">
        <v>70</v>
      </c>
      <c r="B25" s="287">
        <v>620960</v>
      </c>
      <c r="C25" s="294" t="s">
        <v>126</v>
      </c>
      <c r="D25" s="287">
        <v>337</v>
      </c>
      <c r="E25" s="286">
        <v>0.27083333333333331</v>
      </c>
      <c r="F25" s="296">
        <f t="shared" si="1"/>
        <v>3.1666666666666665</v>
      </c>
      <c r="G25" s="284">
        <v>4.1666666666666664E-2</v>
      </c>
      <c r="H25" s="296">
        <f t="shared" si="0"/>
        <v>3.208333333333333</v>
      </c>
      <c r="I25" s="287" t="s">
        <v>132</v>
      </c>
    </row>
    <row r="26" spans="1:9" x14ac:dyDescent="0.35">
      <c r="A26" s="293"/>
      <c r="B26" s="295"/>
      <c r="C26" s="297"/>
      <c r="D26" s="287"/>
      <c r="E26" s="286"/>
      <c r="F26" s="296">
        <f t="shared" si="1"/>
        <v>3.208333333333333</v>
      </c>
      <c r="G26" s="284">
        <v>0.70833333333333337</v>
      </c>
      <c r="H26" s="296">
        <f t="shared" si="0"/>
        <v>3.9166666666666665</v>
      </c>
      <c r="I26" s="287" t="s">
        <v>201</v>
      </c>
    </row>
    <row r="27" spans="1:9" x14ac:dyDescent="0.35">
      <c r="A27" s="293" t="s">
        <v>70</v>
      </c>
      <c r="B27" s="287">
        <v>620960</v>
      </c>
      <c r="C27" s="294" t="s">
        <v>126</v>
      </c>
      <c r="D27" s="287"/>
      <c r="E27" s="286"/>
      <c r="F27" s="281">
        <f t="shared" si="1"/>
        <v>3.9166666666666665</v>
      </c>
      <c r="G27" s="285">
        <v>4.1666666666666664E-2</v>
      </c>
      <c r="H27" s="281">
        <f t="shared" si="0"/>
        <v>3.958333333333333</v>
      </c>
      <c r="I27" s="287" t="s">
        <v>131</v>
      </c>
    </row>
    <row r="28" spans="1:9" ht="31" x14ac:dyDescent="0.35">
      <c r="A28" s="275" t="s">
        <v>154</v>
      </c>
      <c r="B28" s="276">
        <v>108960</v>
      </c>
      <c r="C28" s="273" t="s">
        <v>155</v>
      </c>
      <c r="D28" s="287">
        <v>2020</v>
      </c>
      <c r="E28" s="286">
        <v>1.875</v>
      </c>
      <c r="F28" s="296">
        <f t="shared" si="1"/>
        <v>5.833333333333333</v>
      </c>
      <c r="G28" s="284">
        <v>4.1666666666666664E-2</v>
      </c>
      <c r="H28" s="296">
        <f t="shared" si="0"/>
        <v>5.875</v>
      </c>
      <c r="I28" s="287" t="s">
        <v>132</v>
      </c>
    </row>
    <row r="29" spans="1:9" ht="31" x14ac:dyDescent="0.35">
      <c r="A29" s="277" t="s">
        <v>130</v>
      </c>
      <c r="B29" s="282">
        <v>140960</v>
      </c>
      <c r="C29" s="283" t="s">
        <v>125</v>
      </c>
      <c r="D29" s="287">
        <v>69.900000000000006</v>
      </c>
      <c r="E29" s="286">
        <v>6.25E-2</v>
      </c>
      <c r="F29" s="296">
        <f t="shared" si="1"/>
        <v>5.9375</v>
      </c>
      <c r="G29" s="284">
        <v>4.1666666666666664E-2</v>
      </c>
      <c r="H29" s="296">
        <f t="shared" si="0"/>
        <v>5.979166666666667</v>
      </c>
      <c r="I29" s="287" t="s">
        <v>132</v>
      </c>
    </row>
    <row r="30" spans="1:9" x14ac:dyDescent="0.35">
      <c r="A30" s="97"/>
      <c r="B30" s="97"/>
      <c r="C30" s="98"/>
      <c r="D30" s="99"/>
      <c r="E30" s="99"/>
      <c r="F30" s="100"/>
      <c r="G30" s="101"/>
      <c r="H30" s="298"/>
      <c r="I30" s="102"/>
    </row>
    <row r="31" spans="1:9" x14ac:dyDescent="0.35">
      <c r="A31" s="97" t="s">
        <v>73</v>
      </c>
      <c r="B31" s="103">
        <f>SUM(E20:E29,G20:G29)</f>
        <v>5.7291666666666679</v>
      </c>
      <c r="E31" s="298"/>
      <c r="F31" s="298"/>
      <c r="G31" s="298"/>
      <c r="H31" s="298"/>
      <c r="I31" s="298"/>
    </row>
    <row r="32" spans="1:9" x14ac:dyDescent="0.35">
      <c r="A32" s="104" t="s">
        <v>74</v>
      </c>
      <c r="B32" s="103">
        <f>SUM(E20:E29)</f>
        <v>4.3125</v>
      </c>
      <c r="D32" s="298"/>
      <c r="E32" s="298"/>
      <c r="F32" s="298"/>
      <c r="G32" s="298"/>
      <c r="H32" s="298"/>
      <c r="I32" s="298"/>
    </row>
    <row r="33" spans="1:9" x14ac:dyDescent="0.35">
      <c r="A33" s="104" t="s">
        <v>119</v>
      </c>
      <c r="B33" s="103">
        <f>G20+G21+G22+G24+G25+G27+G28+G29</f>
        <v>0.41666666666666669</v>
      </c>
      <c r="D33" s="298"/>
      <c r="E33" s="298"/>
      <c r="F33" s="298"/>
      <c r="G33" s="298"/>
      <c r="H33" s="298"/>
      <c r="I33" s="298"/>
    </row>
    <row r="34" spans="1:9" ht="15.75" customHeight="1" x14ac:dyDescent="0.35">
      <c r="A34" s="104" t="s">
        <v>120</v>
      </c>
      <c r="B34" s="103">
        <f>G23+G26</f>
        <v>1</v>
      </c>
      <c r="D34" s="298"/>
      <c r="E34" s="298"/>
      <c r="F34" s="298"/>
      <c r="G34" s="298"/>
      <c r="H34" s="298"/>
      <c r="I34" s="298"/>
    </row>
    <row r="35" spans="1:9" x14ac:dyDescent="0.35">
      <c r="A35" s="81"/>
      <c r="B35" s="81"/>
      <c r="C35" s="135"/>
      <c r="D35" s="298"/>
      <c r="E35" s="298"/>
      <c r="F35" s="298"/>
      <c r="G35" s="298"/>
      <c r="H35" s="298"/>
      <c r="I35" s="298"/>
    </row>
    <row r="36" spans="1:9" x14ac:dyDescent="0.35">
      <c r="A36" s="81"/>
      <c r="B36" s="81"/>
      <c r="C36" s="136"/>
      <c r="D36" s="298"/>
      <c r="E36" s="298"/>
      <c r="F36" s="298"/>
      <c r="G36" s="298"/>
      <c r="H36" s="298"/>
      <c r="I36" s="298"/>
    </row>
    <row r="37" spans="1:9" x14ac:dyDescent="0.35">
      <c r="A37" s="268" t="s">
        <v>191</v>
      </c>
    </row>
    <row r="38" spans="1:9" ht="72" customHeight="1" x14ac:dyDescent="0.35"/>
    <row r="39" spans="1:9" ht="46.5" customHeight="1" x14ac:dyDescent="0.35"/>
  </sheetData>
  <mergeCells count="8">
    <mergeCell ref="A7:I7"/>
    <mergeCell ref="A8:I8"/>
    <mergeCell ref="A18:A19"/>
    <mergeCell ref="B18:B19"/>
    <mergeCell ref="C18:C19"/>
    <mergeCell ref="D18:D19"/>
    <mergeCell ref="E18:H18"/>
    <mergeCell ref="I18:I19"/>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9"/>
  <sheetViews>
    <sheetView zoomScale="82" zoomScaleNormal="82" workbookViewId="0">
      <selection activeCell="E22" sqref="E22"/>
    </sheetView>
  </sheetViews>
  <sheetFormatPr defaultColWidth="9.1796875" defaultRowHeight="15.5" x14ac:dyDescent="0.35"/>
  <cols>
    <col min="1" max="1" width="42" style="42" customWidth="1"/>
    <col min="2" max="2" width="19.81640625" style="42" customWidth="1"/>
    <col min="3" max="3" width="45.26953125" style="42" customWidth="1"/>
    <col min="4" max="4" width="20.7265625" style="42" customWidth="1"/>
    <col min="5" max="5" width="15.453125" style="42" customWidth="1"/>
    <col min="6" max="6" width="19.26953125" style="42" customWidth="1"/>
    <col min="7" max="7" width="15.453125" style="42" customWidth="1"/>
    <col min="8" max="8" width="17.81640625" style="42" customWidth="1"/>
    <col min="9" max="9" width="42.81640625" style="42" customWidth="1"/>
    <col min="10" max="16384" width="9.1796875" style="42"/>
  </cols>
  <sheetData>
    <row r="1" spans="1:9" x14ac:dyDescent="0.35">
      <c r="A1" s="144" t="s">
        <v>12</v>
      </c>
      <c r="B1" s="144"/>
      <c r="C1" s="144" t="s">
        <v>12</v>
      </c>
      <c r="E1" s="145"/>
      <c r="F1" s="146"/>
      <c r="G1" s="146"/>
      <c r="H1" s="147"/>
      <c r="I1" s="144" t="s">
        <v>13</v>
      </c>
    </row>
    <row r="2" spans="1:9" ht="47.25" customHeight="1" x14ac:dyDescent="0.35">
      <c r="A2" s="56" t="s">
        <v>204</v>
      </c>
      <c r="B2" s="56"/>
      <c r="C2" s="49" t="s">
        <v>129</v>
      </c>
      <c r="E2" s="153"/>
      <c r="F2" s="154"/>
      <c r="G2" s="154"/>
      <c r="H2" s="154"/>
      <c r="I2" s="60" t="s">
        <v>85</v>
      </c>
    </row>
    <row r="3" spans="1:9" x14ac:dyDescent="0.35">
      <c r="A3" s="149" t="s">
        <v>205</v>
      </c>
      <c r="B3" s="149"/>
      <c r="C3" s="48" t="s">
        <v>116</v>
      </c>
      <c r="E3" s="150"/>
      <c r="F3" s="151"/>
      <c r="G3" s="151"/>
      <c r="H3" s="151"/>
      <c r="I3" s="48" t="s">
        <v>192</v>
      </c>
    </row>
    <row r="4" spans="1:9" x14ac:dyDescent="0.35">
      <c r="A4" s="140"/>
      <c r="B4" s="140"/>
      <c r="C4" s="140"/>
      <c r="E4" s="155"/>
      <c r="F4" s="155"/>
      <c r="G4" s="155"/>
      <c r="H4" s="155"/>
      <c r="I4" s="140"/>
    </row>
    <row r="5" spans="1:9" x14ac:dyDescent="0.35">
      <c r="A5" s="89"/>
      <c r="B5" s="89"/>
      <c r="C5" s="162"/>
      <c r="D5" s="162"/>
      <c r="E5" s="155"/>
      <c r="F5" s="155"/>
      <c r="G5" s="155"/>
      <c r="H5" s="226"/>
      <c r="I5" s="226"/>
    </row>
    <row r="6" spans="1:9" x14ac:dyDescent="0.35">
      <c r="A6" s="289"/>
      <c r="B6" s="289"/>
      <c r="C6" s="81"/>
      <c r="D6" s="81"/>
      <c r="E6" s="81"/>
      <c r="F6" s="81"/>
      <c r="G6" s="81"/>
      <c r="H6" s="81"/>
      <c r="I6" s="81"/>
    </row>
    <row r="7" spans="1:9" x14ac:dyDescent="0.35">
      <c r="A7" s="411" t="s">
        <v>14</v>
      </c>
      <c r="B7" s="411"/>
      <c r="C7" s="411"/>
      <c r="D7" s="411"/>
      <c r="E7" s="411"/>
      <c r="F7" s="411"/>
      <c r="G7" s="411"/>
      <c r="H7" s="411"/>
      <c r="I7" s="411"/>
    </row>
    <row r="8" spans="1:9" x14ac:dyDescent="0.35">
      <c r="A8" s="404" t="s">
        <v>206</v>
      </c>
      <c r="B8" s="404"/>
      <c r="C8" s="404"/>
      <c r="D8" s="404"/>
      <c r="E8" s="404"/>
      <c r="F8" s="404"/>
      <c r="G8" s="404"/>
      <c r="H8" s="404"/>
      <c r="I8" s="404"/>
    </row>
    <row r="9" spans="1:9" x14ac:dyDescent="0.35">
      <c r="A9" s="82" t="s">
        <v>54</v>
      </c>
      <c r="B9" s="228" t="s">
        <v>207</v>
      </c>
      <c r="D9" s="83"/>
      <c r="E9" s="84"/>
      <c r="F9" s="83"/>
      <c r="G9" s="83"/>
      <c r="H9" s="83"/>
    </row>
    <row r="10" spans="1:9" x14ac:dyDescent="0.35">
      <c r="A10" s="78" t="s">
        <v>51</v>
      </c>
      <c r="B10" s="290" t="s">
        <v>138</v>
      </c>
      <c r="D10" s="77"/>
      <c r="E10" s="77"/>
      <c r="F10" s="77"/>
      <c r="G10" s="77"/>
      <c r="H10" s="291"/>
    </row>
    <row r="11" spans="1:9" x14ac:dyDescent="0.35">
      <c r="A11" s="78" t="s">
        <v>53</v>
      </c>
      <c r="B11" s="290"/>
      <c r="D11" s="77"/>
      <c r="E11" s="288"/>
      <c r="F11" s="288"/>
      <c r="G11" s="77"/>
      <c r="H11" s="291"/>
      <c r="I11" s="239"/>
    </row>
    <row r="12" spans="1:9" x14ac:dyDescent="0.35">
      <c r="A12" s="82" t="s">
        <v>55</v>
      </c>
      <c r="B12" s="231" t="s">
        <v>79</v>
      </c>
      <c r="D12" s="83"/>
      <c r="E12" s="83"/>
      <c r="F12" s="83"/>
      <c r="G12" s="83"/>
      <c r="H12" s="83"/>
    </row>
    <row r="13" spans="1:9" x14ac:dyDescent="0.35">
      <c r="A13" s="82" t="s">
        <v>56</v>
      </c>
      <c r="B13" s="290" t="s">
        <v>57</v>
      </c>
      <c r="D13" s="83"/>
      <c r="E13" s="291"/>
      <c r="F13" s="291"/>
      <c r="G13" s="291"/>
      <c r="H13" s="291"/>
    </row>
    <row r="14" spans="1:9" x14ac:dyDescent="0.35">
      <c r="A14" s="82" t="s">
        <v>1</v>
      </c>
      <c r="B14" s="290">
        <f>SUM(D20:D29)</f>
        <v>4783.8999999999996</v>
      </c>
      <c r="D14" s="83"/>
      <c r="E14" s="83"/>
      <c r="F14" s="83"/>
      <c r="G14" s="83"/>
      <c r="H14" s="292"/>
    </row>
    <row r="15" spans="1:9" x14ac:dyDescent="0.35">
      <c r="A15" s="82" t="s">
        <v>58</v>
      </c>
      <c r="B15" s="233" t="s">
        <v>170</v>
      </c>
      <c r="D15" s="83"/>
      <c r="E15" s="83"/>
      <c r="F15" s="83"/>
      <c r="G15" s="83"/>
      <c r="H15" s="291"/>
    </row>
    <row r="16" spans="1:9" x14ac:dyDescent="0.35">
      <c r="A16" s="82" t="s">
        <v>60</v>
      </c>
      <c r="B16" s="90" t="s">
        <v>164</v>
      </c>
      <c r="D16" s="83"/>
      <c r="E16" s="83"/>
      <c r="F16" s="83"/>
      <c r="G16" s="83"/>
      <c r="H16" s="89"/>
    </row>
    <row r="17" spans="1:9" x14ac:dyDescent="0.35">
      <c r="A17" s="82" t="s">
        <v>114</v>
      </c>
      <c r="B17" s="82" t="s">
        <v>25</v>
      </c>
      <c r="C17" s="82"/>
      <c r="D17" s="81"/>
      <c r="E17" s="81"/>
      <c r="F17" s="81"/>
      <c r="G17" s="81"/>
      <c r="H17" s="81"/>
      <c r="I17" s="82"/>
    </row>
    <row r="18" spans="1:9" ht="15.65" customHeight="1" x14ac:dyDescent="0.35">
      <c r="A18" s="395" t="s">
        <v>5</v>
      </c>
      <c r="B18" s="400" t="s">
        <v>113</v>
      </c>
      <c r="C18" s="395" t="s">
        <v>62</v>
      </c>
      <c r="D18" s="395" t="s">
        <v>4</v>
      </c>
      <c r="E18" s="395" t="s">
        <v>63</v>
      </c>
      <c r="F18" s="395"/>
      <c r="G18" s="395"/>
      <c r="H18" s="395"/>
      <c r="I18" s="395" t="s">
        <v>64</v>
      </c>
    </row>
    <row r="19" spans="1:9" ht="31" x14ac:dyDescent="0.35">
      <c r="A19" s="395"/>
      <c r="B19" s="401"/>
      <c r="C19" s="395"/>
      <c r="D19" s="396"/>
      <c r="E19" s="91" t="s">
        <v>199</v>
      </c>
      <c r="F19" s="91" t="s">
        <v>166</v>
      </c>
      <c r="G19" s="91" t="s">
        <v>167</v>
      </c>
      <c r="H19" s="91" t="s">
        <v>136</v>
      </c>
      <c r="I19" s="395"/>
    </row>
    <row r="20" spans="1:9" x14ac:dyDescent="0.35">
      <c r="A20" s="293" t="s">
        <v>80</v>
      </c>
      <c r="B20" s="287">
        <v>625960</v>
      </c>
      <c r="C20" s="294" t="s">
        <v>81</v>
      </c>
      <c r="D20" s="270"/>
      <c r="E20" s="286"/>
      <c r="F20" s="296">
        <v>0.85416666666666663</v>
      </c>
      <c r="G20" s="284">
        <v>4.1666666666666664E-2</v>
      </c>
      <c r="H20" s="296">
        <f t="shared" ref="H20:H25" si="0">F20+G20</f>
        <v>0.89583333333333326</v>
      </c>
      <c r="I20" s="287" t="s">
        <v>131</v>
      </c>
    </row>
    <row r="21" spans="1:9" x14ac:dyDescent="0.35">
      <c r="A21" s="293" t="s">
        <v>70</v>
      </c>
      <c r="B21" s="287">
        <v>620960</v>
      </c>
      <c r="C21" s="294" t="s">
        <v>126</v>
      </c>
      <c r="D21" s="287">
        <v>337</v>
      </c>
      <c r="E21" s="286">
        <v>0.27083333333333331</v>
      </c>
      <c r="F21" s="296">
        <f t="shared" ref="F21:F26" si="1">E21+H20</f>
        <v>1.1666666666666665</v>
      </c>
      <c r="G21" s="284">
        <v>4.1666666666666664E-2</v>
      </c>
      <c r="H21" s="296">
        <f t="shared" si="0"/>
        <v>1.2083333333333333</v>
      </c>
      <c r="I21" s="287" t="s">
        <v>132</v>
      </c>
    </row>
    <row r="22" spans="1:9" x14ac:dyDescent="0.35">
      <c r="A22" s="293"/>
      <c r="B22" s="295"/>
      <c r="C22" s="297"/>
      <c r="D22" s="287"/>
      <c r="E22" s="286"/>
      <c r="F22" s="296">
        <f t="shared" si="1"/>
        <v>1.2083333333333333</v>
      </c>
      <c r="G22" s="284">
        <v>0.70833333333333337</v>
      </c>
      <c r="H22" s="296">
        <f t="shared" si="0"/>
        <v>1.9166666666666665</v>
      </c>
      <c r="I22" s="287" t="s">
        <v>201</v>
      </c>
    </row>
    <row r="23" spans="1:9" x14ac:dyDescent="0.35">
      <c r="A23" s="293" t="s">
        <v>70</v>
      </c>
      <c r="B23" s="287">
        <v>620960</v>
      </c>
      <c r="C23" s="294" t="s">
        <v>126</v>
      </c>
      <c r="D23" s="287"/>
      <c r="E23" s="286"/>
      <c r="F23" s="281">
        <f t="shared" si="1"/>
        <v>1.9166666666666665</v>
      </c>
      <c r="G23" s="285">
        <v>4.1666666666666664E-2</v>
      </c>
      <c r="H23" s="281">
        <f t="shared" si="0"/>
        <v>1.9583333333333333</v>
      </c>
      <c r="I23" s="287" t="s">
        <v>131</v>
      </c>
    </row>
    <row r="24" spans="1:9" ht="31" x14ac:dyDescent="0.35">
      <c r="A24" s="275" t="s">
        <v>154</v>
      </c>
      <c r="B24" s="276">
        <v>108960</v>
      </c>
      <c r="C24" s="273" t="s">
        <v>155</v>
      </c>
      <c r="D24" s="287">
        <v>2020</v>
      </c>
      <c r="E24" s="286">
        <v>1.875</v>
      </c>
      <c r="F24" s="296">
        <f t="shared" si="1"/>
        <v>3.833333333333333</v>
      </c>
      <c r="G24" s="284">
        <v>4.1666666666666664E-2</v>
      </c>
      <c r="H24" s="296">
        <f t="shared" si="0"/>
        <v>3.8749999999999996</v>
      </c>
      <c r="I24" s="287" t="s">
        <v>132</v>
      </c>
    </row>
    <row r="25" spans="1:9" ht="31" x14ac:dyDescent="0.35">
      <c r="A25" s="277" t="s">
        <v>130</v>
      </c>
      <c r="B25" s="282">
        <v>140960</v>
      </c>
      <c r="C25" s="283" t="s">
        <v>125</v>
      </c>
      <c r="D25" s="287">
        <v>69.900000000000006</v>
      </c>
      <c r="E25" s="286">
        <v>6.25E-2</v>
      </c>
      <c r="F25" s="296">
        <f t="shared" si="1"/>
        <v>3.9374999999999996</v>
      </c>
      <c r="G25" s="284">
        <v>4.1666666666666664E-2</v>
      </c>
      <c r="H25" s="296">
        <f t="shared" si="0"/>
        <v>3.9791666666666661</v>
      </c>
      <c r="I25" s="287" t="s">
        <v>132</v>
      </c>
    </row>
    <row r="26" spans="1:9" x14ac:dyDescent="0.35">
      <c r="A26" s="293"/>
      <c r="B26" s="295"/>
      <c r="C26" s="297"/>
      <c r="D26" s="287"/>
      <c r="E26" s="286"/>
      <c r="F26" s="296">
        <f t="shared" si="1"/>
        <v>3.9791666666666661</v>
      </c>
      <c r="G26" s="284">
        <v>0.27083333333333331</v>
      </c>
      <c r="H26" s="296">
        <f>F26+G26</f>
        <v>4.2499999999999991</v>
      </c>
      <c r="I26" s="287" t="s">
        <v>201</v>
      </c>
    </row>
    <row r="27" spans="1:9" ht="31" x14ac:dyDescent="0.35">
      <c r="A27" s="293" t="s">
        <v>130</v>
      </c>
      <c r="B27" s="287">
        <v>140960</v>
      </c>
      <c r="C27" s="294" t="s">
        <v>125</v>
      </c>
      <c r="D27" s="287"/>
      <c r="E27" s="286"/>
      <c r="F27" s="281">
        <f>H25+G26</f>
        <v>4.2499999999999991</v>
      </c>
      <c r="G27" s="285">
        <v>8.3333333333333329E-2</v>
      </c>
      <c r="H27" s="281">
        <v>0.33333333333333331</v>
      </c>
      <c r="I27" s="287" t="s">
        <v>131</v>
      </c>
    </row>
    <row r="28" spans="1:9" x14ac:dyDescent="0.35">
      <c r="A28" s="275" t="s">
        <v>70</v>
      </c>
      <c r="B28" s="276">
        <v>620960</v>
      </c>
      <c r="C28" s="273" t="s">
        <v>159</v>
      </c>
      <c r="D28" s="287">
        <v>2020</v>
      </c>
      <c r="E28" s="286">
        <v>1.8333333333333333</v>
      </c>
      <c r="F28" s="296">
        <v>2.1666666666666665</v>
      </c>
      <c r="G28" s="284">
        <v>8.3333333333333329E-2</v>
      </c>
      <c r="H28" s="296">
        <v>2.25</v>
      </c>
      <c r="I28" s="287" t="s">
        <v>200</v>
      </c>
    </row>
    <row r="29" spans="1:9" x14ac:dyDescent="0.35">
      <c r="A29" s="277" t="s">
        <v>80</v>
      </c>
      <c r="B29" s="282">
        <v>625960</v>
      </c>
      <c r="C29" s="283" t="s">
        <v>81</v>
      </c>
      <c r="D29" s="287">
        <v>337</v>
      </c>
      <c r="E29" s="286">
        <v>0.27083333333333331</v>
      </c>
      <c r="F29" s="296">
        <v>2.5208333333333335</v>
      </c>
      <c r="G29" s="284">
        <v>4.1666666666666664E-2</v>
      </c>
      <c r="H29" s="296">
        <v>2.5625</v>
      </c>
      <c r="I29" s="287" t="s">
        <v>132</v>
      </c>
    </row>
    <row r="30" spans="1:9" x14ac:dyDescent="0.35">
      <c r="A30" s="97"/>
      <c r="B30" s="97"/>
      <c r="C30" s="98"/>
      <c r="D30" s="99"/>
      <c r="E30" s="99"/>
      <c r="F30" s="100"/>
      <c r="G30" s="101"/>
      <c r="H30" s="298"/>
      <c r="I30" s="102"/>
    </row>
    <row r="31" spans="1:9" x14ac:dyDescent="0.35">
      <c r="A31" s="97" t="s">
        <v>73</v>
      </c>
      <c r="B31" s="103">
        <f>SUM(E20:E29,G20:G29)</f>
        <v>5.7083333333333339</v>
      </c>
      <c r="E31" s="298"/>
      <c r="F31" s="298"/>
      <c r="G31" s="298"/>
      <c r="H31" s="298"/>
      <c r="I31" s="298"/>
    </row>
    <row r="32" spans="1:9" x14ac:dyDescent="0.35">
      <c r="A32" s="104" t="s">
        <v>74</v>
      </c>
      <c r="B32" s="103">
        <f>SUM(E20:E29)</f>
        <v>4.3125</v>
      </c>
      <c r="D32" s="298"/>
      <c r="E32" s="298"/>
      <c r="F32" s="298"/>
      <c r="G32" s="298"/>
      <c r="H32" s="298"/>
      <c r="I32" s="298"/>
    </row>
    <row r="33" spans="1:9" x14ac:dyDescent="0.35">
      <c r="A33" s="104" t="s">
        <v>119</v>
      </c>
      <c r="B33" s="103">
        <f>SUM(G20:G21,G23:G25,G27:G29)</f>
        <v>0.41666666666666663</v>
      </c>
      <c r="D33" s="298"/>
      <c r="E33" s="298"/>
      <c r="F33" s="298"/>
      <c r="G33" s="298"/>
      <c r="H33" s="298"/>
      <c r="I33" s="298"/>
    </row>
    <row r="34" spans="1:9" ht="15.75" customHeight="1" x14ac:dyDescent="0.35">
      <c r="A34" s="104" t="s">
        <v>120</v>
      </c>
      <c r="B34" s="103">
        <f>SUM(G22,G26)</f>
        <v>0.97916666666666674</v>
      </c>
      <c r="D34" s="298"/>
      <c r="E34" s="298"/>
      <c r="F34" s="298"/>
      <c r="G34" s="298"/>
      <c r="H34" s="298"/>
      <c r="I34" s="298"/>
    </row>
    <row r="35" spans="1:9" x14ac:dyDescent="0.35">
      <c r="A35" s="81"/>
      <c r="B35" s="81"/>
      <c r="C35" s="135"/>
      <c r="D35" s="298"/>
      <c r="E35" s="298"/>
      <c r="F35" s="298"/>
      <c r="G35" s="298"/>
      <c r="H35" s="298"/>
      <c r="I35" s="298"/>
    </row>
    <row r="36" spans="1:9" x14ac:dyDescent="0.35">
      <c r="A36" s="81"/>
      <c r="B36" s="81"/>
      <c r="C36" s="136"/>
      <c r="D36" s="298"/>
      <c r="E36" s="298"/>
      <c r="F36" s="298"/>
      <c r="G36" s="298"/>
      <c r="H36" s="298"/>
      <c r="I36" s="298"/>
    </row>
    <row r="37" spans="1:9" x14ac:dyDescent="0.35">
      <c r="A37" s="268" t="s">
        <v>191</v>
      </c>
    </row>
    <row r="38" spans="1:9" ht="72" customHeight="1" x14ac:dyDescent="0.35"/>
    <row r="39" spans="1:9" ht="46.5" customHeight="1" x14ac:dyDescent="0.35"/>
  </sheetData>
  <mergeCells count="8">
    <mergeCell ref="A7:I7"/>
    <mergeCell ref="A8:I8"/>
    <mergeCell ref="A18:A19"/>
    <mergeCell ref="B18:B19"/>
    <mergeCell ref="C18:C19"/>
    <mergeCell ref="D18:D19"/>
    <mergeCell ref="E18:H18"/>
    <mergeCell ref="I18:I19"/>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9"/>
  <sheetViews>
    <sheetView zoomScale="82" zoomScaleNormal="82" workbookViewId="0">
      <selection activeCell="C37" sqref="C37"/>
    </sheetView>
  </sheetViews>
  <sheetFormatPr defaultColWidth="9.1796875" defaultRowHeight="15.5" x14ac:dyDescent="0.35"/>
  <cols>
    <col min="1" max="1" width="42" style="42" customWidth="1"/>
    <col min="2" max="2" width="19.81640625" style="42" customWidth="1"/>
    <col min="3" max="3" width="45.26953125" style="42" customWidth="1"/>
    <col min="4" max="4" width="20.7265625" style="42" customWidth="1"/>
    <col min="5" max="5" width="15.453125" style="42" customWidth="1"/>
    <col min="6" max="6" width="19.26953125" style="42" customWidth="1"/>
    <col min="7" max="7" width="15.453125" style="42" customWidth="1"/>
    <col min="8" max="8" width="17.81640625" style="42" customWidth="1"/>
    <col min="9" max="9" width="42.81640625" style="42" customWidth="1"/>
    <col min="10" max="16384" width="9.1796875" style="42"/>
  </cols>
  <sheetData>
    <row r="1" spans="1:9" x14ac:dyDescent="0.35">
      <c r="A1" s="144" t="s">
        <v>12</v>
      </c>
      <c r="B1" s="144"/>
      <c r="C1" s="144" t="s">
        <v>12</v>
      </c>
      <c r="E1" s="145"/>
      <c r="F1" s="146"/>
      <c r="G1" s="146"/>
      <c r="H1" s="147"/>
      <c r="I1" s="144" t="s">
        <v>13</v>
      </c>
    </row>
    <row r="2" spans="1:9" ht="47.25" customHeight="1" x14ac:dyDescent="0.35">
      <c r="A2" s="56" t="s">
        <v>204</v>
      </c>
      <c r="B2" s="56"/>
      <c r="C2" s="49" t="s">
        <v>129</v>
      </c>
      <c r="E2" s="153"/>
      <c r="F2" s="154"/>
      <c r="G2" s="154"/>
      <c r="H2" s="154"/>
      <c r="I2" s="60" t="s">
        <v>85</v>
      </c>
    </row>
    <row r="3" spans="1:9" x14ac:dyDescent="0.35">
      <c r="A3" s="149" t="s">
        <v>205</v>
      </c>
      <c r="B3" s="149"/>
      <c r="C3" s="48" t="s">
        <v>116</v>
      </c>
      <c r="E3" s="150"/>
      <c r="F3" s="151"/>
      <c r="G3" s="151"/>
      <c r="H3" s="151"/>
      <c r="I3" s="48" t="s">
        <v>192</v>
      </c>
    </row>
    <row r="4" spans="1:9" x14ac:dyDescent="0.35">
      <c r="A4" s="140">
        <v>45714</v>
      </c>
      <c r="B4" s="140"/>
      <c r="C4" s="140">
        <v>45714</v>
      </c>
      <c r="E4" s="155"/>
      <c r="F4" s="155"/>
      <c r="G4" s="155"/>
      <c r="H4" s="155"/>
      <c r="I4" s="140">
        <v>45714</v>
      </c>
    </row>
    <row r="5" spans="1:9" x14ac:dyDescent="0.35">
      <c r="A5" s="89"/>
      <c r="B5" s="89"/>
      <c r="C5" s="162"/>
      <c r="D5" s="162"/>
      <c r="E5" s="155"/>
      <c r="F5" s="155"/>
      <c r="G5" s="155"/>
      <c r="H5" s="226"/>
      <c r="I5" s="226"/>
    </row>
    <row r="6" spans="1:9" x14ac:dyDescent="0.35">
      <c r="A6" s="289"/>
      <c r="B6" s="289"/>
      <c r="C6" s="81"/>
      <c r="D6" s="81"/>
      <c r="E6" s="81"/>
      <c r="F6" s="81"/>
      <c r="G6" s="81"/>
      <c r="H6" s="81"/>
      <c r="I6" s="81"/>
    </row>
    <row r="7" spans="1:9" x14ac:dyDescent="0.35">
      <c r="A7" s="411" t="s">
        <v>14</v>
      </c>
      <c r="B7" s="411"/>
      <c r="C7" s="411"/>
      <c r="D7" s="411"/>
      <c r="E7" s="411"/>
      <c r="F7" s="411"/>
      <c r="G7" s="411"/>
      <c r="H7" s="411"/>
      <c r="I7" s="411"/>
    </row>
    <row r="8" spans="1:9" x14ac:dyDescent="0.35">
      <c r="A8" s="404" t="s">
        <v>202</v>
      </c>
      <c r="B8" s="404"/>
      <c r="C8" s="404"/>
      <c r="D8" s="404"/>
      <c r="E8" s="404"/>
      <c r="F8" s="404"/>
      <c r="G8" s="404"/>
      <c r="H8" s="404"/>
      <c r="I8" s="404"/>
    </row>
    <row r="9" spans="1:9" x14ac:dyDescent="0.35">
      <c r="A9" s="82" t="s">
        <v>54</v>
      </c>
      <c r="B9" s="228">
        <v>45717</v>
      </c>
      <c r="D9" s="83"/>
      <c r="E9" s="84"/>
      <c r="F9" s="83"/>
      <c r="G9" s="83"/>
      <c r="H9" s="83"/>
    </row>
    <row r="10" spans="1:9" x14ac:dyDescent="0.35">
      <c r="A10" s="78" t="s">
        <v>51</v>
      </c>
      <c r="B10" s="290" t="s">
        <v>138</v>
      </c>
      <c r="D10" s="77"/>
      <c r="E10" s="77"/>
      <c r="F10" s="77"/>
      <c r="G10" s="77"/>
      <c r="H10" s="291"/>
    </row>
    <row r="11" spans="1:9" x14ac:dyDescent="0.35">
      <c r="A11" s="78" t="s">
        <v>53</v>
      </c>
      <c r="B11" s="290" t="s">
        <v>210</v>
      </c>
      <c r="D11" s="77"/>
      <c r="E11" s="288"/>
      <c r="F11" s="288"/>
      <c r="G11" s="77"/>
      <c r="H11" s="291"/>
      <c r="I11" s="239"/>
    </row>
    <row r="12" spans="1:9" x14ac:dyDescent="0.35">
      <c r="A12" s="82" t="s">
        <v>55</v>
      </c>
      <c r="B12" s="231" t="s">
        <v>79</v>
      </c>
      <c r="D12" s="83"/>
      <c r="E12" s="83"/>
      <c r="F12" s="83"/>
      <c r="G12" s="83"/>
      <c r="H12" s="83"/>
    </row>
    <row r="13" spans="1:9" x14ac:dyDescent="0.35">
      <c r="A13" s="82" t="s">
        <v>56</v>
      </c>
      <c r="B13" s="290" t="s">
        <v>57</v>
      </c>
      <c r="D13" s="83"/>
      <c r="E13" s="291"/>
      <c r="F13" s="291"/>
      <c r="G13" s="291"/>
      <c r="H13" s="291"/>
    </row>
    <row r="14" spans="1:9" x14ac:dyDescent="0.35">
      <c r="A14" s="82" t="s">
        <v>1</v>
      </c>
      <c r="B14" s="290">
        <f>SUM(D20:D29)</f>
        <v>4783.8999999999996</v>
      </c>
      <c r="D14" s="83"/>
      <c r="E14" s="83"/>
      <c r="F14" s="83"/>
      <c r="G14" s="83"/>
      <c r="H14" s="292"/>
    </row>
    <row r="15" spans="1:9" x14ac:dyDescent="0.35">
      <c r="A15" s="82" t="s">
        <v>58</v>
      </c>
      <c r="B15" s="233" t="s">
        <v>170</v>
      </c>
      <c r="D15" s="83"/>
      <c r="E15" s="83"/>
      <c r="F15" s="83"/>
      <c r="G15" s="83"/>
      <c r="H15" s="291"/>
    </row>
    <row r="16" spans="1:9" x14ac:dyDescent="0.35">
      <c r="A16" s="82" t="s">
        <v>60</v>
      </c>
      <c r="B16" s="299" t="s">
        <v>209</v>
      </c>
      <c r="D16" s="83"/>
      <c r="E16" s="83"/>
      <c r="F16" s="83"/>
      <c r="G16" s="83"/>
      <c r="H16" s="89"/>
    </row>
    <row r="17" spans="1:9" x14ac:dyDescent="0.35">
      <c r="A17" s="82" t="s">
        <v>114</v>
      </c>
      <c r="B17" s="82" t="s">
        <v>25</v>
      </c>
      <c r="C17" s="82"/>
      <c r="D17" s="81"/>
      <c r="E17" s="81"/>
      <c r="F17" s="81"/>
      <c r="G17" s="81"/>
      <c r="H17" s="81"/>
      <c r="I17" s="82"/>
    </row>
    <row r="18" spans="1:9" ht="15.65" customHeight="1" x14ac:dyDescent="0.35">
      <c r="A18" s="395" t="s">
        <v>5</v>
      </c>
      <c r="B18" s="400" t="s">
        <v>113</v>
      </c>
      <c r="C18" s="395" t="s">
        <v>62</v>
      </c>
      <c r="D18" s="395" t="s">
        <v>4</v>
      </c>
      <c r="E18" s="395" t="s">
        <v>63</v>
      </c>
      <c r="F18" s="395"/>
      <c r="G18" s="395"/>
      <c r="H18" s="395"/>
      <c r="I18" s="395" t="s">
        <v>64</v>
      </c>
    </row>
    <row r="19" spans="1:9" ht="31" x14ac:dyDescent="0.35">
      <c r="A19" s="395"/>
      <c r="B19" s="401"/>
      <c r="C19" s="395"/>
      <c r="D19" s="396"/>
      <c r="E19" s="91" t="s">
        <v>199</v>
      </c>
      <c r="F19" s="91" t="s">
        <v>166</v>
      </c>
      <c r="G19" s="91" t="s">
        <v>167</v>
      </c>
      <c r="H19" s="91" t="s">
        <v>136</v>
      </c>
      <c r="I19" s="395"/>
    </row>
    <row r="20" spans="1:9" ht="31" x14ac:dyDescent="0.35">
      <c r="A20" s="277" t="s">
        <v>130</v>
      </c>
      <c r="B20" s="282">
        <v>140960</v>
      </c>
      <c r="C20" s="283" t="s">
        <v>125</v>
      </c>
      <c r="D20" s="287"/>
      <c r="E20" s="286"/>
      <c r="F20" s="296">
        <v>0.25</v>
      </c>
      <c r="G20" s="284">
        <v>8.3333333333333329E-2</v>
      </c>
      <c r="H20" s="296">
        <f t="shared" ref="H20:H29" si="0">F20+G20</f>
        <v>0.33333333333333331</v>
      </c>
      <c r="I20" s="287" t="s">
        <v>131</v>
      </c>
    </row>
    <row r="21" spans="1:9" x14ac:dyDescent="0.35">
      <c r="A21" s="293" t="s">
        <v>70</v>
      </c>
      <c r="B21" s="295">
        <v>620960</v>
      </c>
      <c r="C21" s="273" t="s">
        <v>159</v>
      </c>
      <c r="D21" s="287">
        <v>2020</v>
      </c>
      <c r="E21" s="286">
        <v>1.8333333333333333</v>
      </c>
      <c r="F21" s="281">
        <f t="shared" ref="F21:F29" si="1">E21+H20</f>
        <v>2.1666666666666665</v>
      </c>
      <c r="G21" s="285">
        <v>8.3333333333333329E-2</v>
      </c>
      <c r="H21" s="281">
        <f t="shared" si="0"/>
        <v>2.25</v>
      </c>
      <c r="I21" s="287" t="s">
        <v>200</v>
      </c>
    </row>
    <row r="22" spans="1:9" x14ac:dyDescent="0.35">
      <c r="A22" s="293" t="s">
        <v>80</v>
      </c>
      <c r="B22" s="287">
        <v>625960</v>
      </c>
      <c r="C22" s="294" t="s">
        <v>81</v>
      </c>
      <c r="D22" s="270">
        <v>337</v>
      </c>
      <c r="E22" s="286">
        <v>0.27083333333333331</v>
      </c>
      <c r="F22" s="281">
        <f t="shared" si="1"/>
        <v>2.5208333333333335</v>
      </c>
      <c r="G22" s="285">
        <v>4.1666666666666664E-2</v>
      </c>
      <c r="H22" s="281">
        <f t="shared" si="0"/>
        <v>2.5625</v>
      </c>
      <c r="I22" s="287" t="s">
        <v>132</v>
      </c>
    </row>
    <row r="23" spans="1:9" x14ac:dyDescent="0.35">
      <c r="A23" s="293"/>
      <c r="B23" s="287"/>
      <c r="C23" s="294"/>
      <c r="D23" s="270"/>
      <c r="E23" s="286"/>
      <c r="F23" s="296">
        <f t="shared" si="1"/>
        <v>2.5625</v>
      </c>
      <c r="G23" s="284">
        <v>0.29166666666666669</v>
      </c>
      <c r="H23" s="296">
        <f t="shared" si="0"/>
        <v>2.8541666666666665</v>
      </c>
      <c r="I23" s="287" t="s">
        <v>201</v>
      </c>
    </row>
    <row r="24" spans="1:9" x14ac:dyDescent="0.35">
      <c r="A24" s="293" t="s">
        <v>80</v>
      </c>
      <c r="B24" s="287">
        <v>625960</v>
      </c>
      <c r="C24" s="294" t="s">
        <v>81</v>
      </c>
      <c r="D24" s="270"/>
      <c r="E24" s="286"/>
      <c r="F24" s="296">
        <f t="shared" si="1"/>
        <v>2.8541666666666665</v>
      </c>
      <c r="G24" s="284">
        <v>4.1666666666666664E-2</v>
      </c>
      <c r="H24" s="296">
        <f t="shared" si="0"/>
        <v>2.895833333333333</v>
      </c>
      <c r="I24" s="287" t="s">
        <v>131</v>
      </c>
    </row>
    <row r="25" spans="1:9" x14ac:dyDescent="0.35">
      <c r="A25" s="293" t="s">
        <v>70</v>
      </c>
      <c r="B25" s="287">
        <v>620960</v>
      </c>
      <c r="C25" s="294" t="s">
        <v>126</v>
      </c>
      <c r="D25" s="287">
        <v>337</v>
      </c>
      <c r="E25" s="286">
        <v>0.27083333333333331</v>
      </c>
      <c r="F25" s="296">
        <f t="shared" si="1"/>
        <v>3.1666666666666665</v>
      </c>
      <c r="G25" s="284">
        <v>4.1666666666666664E-2</v>
      </c>
      <c r="H25" s="296">
        <f t="shared" si="0"/>
        <v>3.208333333333333</v>
      </c>
      <c r="I25" s="287" t="s">
        <v>132</v>
      </c>
    </row>
    <row r="26" spans="1:9" x14ac:dyDescent="0.35">
      <c r="A26" s="293"/>
      <c r="B26" s="295"/>
      <c r="C26" s="297"/>
      <c r="D26" s="287"/>
      <c r="E26" s="286"/>
      <c r="F26" s="296">
        <f t="shared" si="1"/>
        <v>3.208333333333333</v>
      </c>
      <c r="G26" s="284">
        <v>0.70833333333333337</v>
      </c>
      <c r="H26" s="296">
        <f t="shared" si="0"/>
        <v>3.9166666666666665</v>
      </c>
      <c r="I26" s="287" t="s">
        <v>201</v>
      </c>
    </row>
    <row r="27" spans="1:9" x14ac:dyDescent="0.35">
      <c r="A27" s="293" t="s">
        <v>70</v>
      </c>
      <c r="B27" s="287">
        <v>620960</v>
      </c>
      <c r="C27" s="294" t="s">
        <v>126</v>
      </c>
      <c r="D27" s="287"/>
      <c r="E27" s="286"/>
      <c r="F27" s="281">
        <f t="shared" si="1"/>
        <v>3.9166666666666665</v>
      </c>
      <c r="G27" s="285">
        <v>4.1666666666666664E-2</v>
      </c>
      <c r="H27" s="281">
        <f t="shared" si="0"/>
        <v>3.958333333333333</v>
      </c>
      <c r="I27" s="287" t="s">
        <v>131</v>
      </c>
    </row>
    <row r="28" spans="1:9" ht="31" x14ac:dyDescent="0.35">
      <c r="A28" s="275" t="s">
        <v>154</v>
      </c>
      <c r="B28" s="276">
        <v>108960</v>
      </c>
      <c r="C28" s="273" t="s">
        <v>155</v>
      </c>
      <c r="D28" s="287">
        <v>2020</v>
      </c>
      <c r="E28" s="286">
        <v>1.875</v>
      </c>
      <c r="F28" s="296">
        <f t="shared" si="1"/>
        <v>5.833333333333333</v>
      </c>
      <c r="G28" s="284">
        <v>4.1666666666666664E-2</v>
      </c>
      <c r="H28" s="296">
        <f t="shared" si="0"/>
        <v>5.875</v>
      </c>
      <c r="I28" s="287" t="s">
        <v>132</v>
      </c>
    </row>
    <row r="29" spans="1:9" ht="31" x14ac:dyDescent="0.35">
      <c r="A29" s="277" t="s">
        <v>130</v>
      </c>
      <c r="B29" s="282">
        <v>140960</v>
      </c>
      <c r="C29" s="283" t="s">
        <v>125</v>
      </c>
      <c r="D29" s="287">
        <v>69.900000000000006</v>
      </c>
      <c r="E29" s="286">
        <v>6.25E-2</v>
      </c>
      <c r="F29" s="296">
        <f t="shared" si="1"/>
        <v>5.9375</v>
      </c>
      <c r="G29" s="284">
        <v>4.1666666666666664E-2</v>
      </c>
      <c r="H29" s="296">
        <f t="shared" si="0"/>
        <v>5.979166666666667</v>
      </c>
      <c r="I29" s="287" t="s">
        <v>132</v>
      </c>
    </row>
    <row r="30" spans="1:9" x14ac:dyDescent="0.35">
      <c r="A30" s="97"/>
      <c r="B30" s="97"/>
      <c r="C30" s="98"/>
      <c r="D30" s="99"/>
      <c r="E30" s="99"/>
      <c r="F30" s="100"/>
      <c r="G30" s="101"/>
      <c r="H30" s="298"/>
      <c r="I30" s="102"/>
    </row>
    <row r="31" spans="1:9" x14ac:dyDescent="0.35">
      <c r="A31" s="97" t="s">
        <v>73</v>
      </c>
      <c r="B31" s="103">
        <f>SUM(E20:E29,G20:G29)</f>
        <v>5.7291666666666679</v>
      </c>
      <c r="E31" s="298"/>
      <c r="F31" s="298"/>
      <c r="G31" s="298"/>
      <c r="H31" s="298"/>
      <c r="I31" s="298"/>
    </row>
    <row r="32" spans="1:9" x14ac:dyDescent="0.35">
      <c r="A32" s="104" t="s">
        <v>74</v>
      </c>
      <c r="B32" s="103">
        <f>SUM(E20:E29)</f>
        <v>4.3125</v>
      </c>
      <c r="D32" s="298"/>
      <c r="E32" s="298"/>
      <c r="F32" s="298"/>
      <c r="G32" s="298"/>
      <c r="H32" s="298"/>
      <c r="I32" s="298"/>
    </row>
    <row r="33" spans="1:9" x14ac:dyDescent="0.35">
      <c r="A33" s="104" t="s">
        <v>119</v>
      </c>
      <c r="B33" s="103">
        <f>G20+G21+G22+G24+G25+G27+G28+G29</f>
        <v>0.41666666666666669</v>
      </c>
      <c r="D33" s="298"/>
      <c r="E33" s="298"/>
      <c r="F33" s="298"/>
      <c r="G33" s="298"/>
      <c r="H33" s="298"/>
      <c r="I33" s="298"/>
    </row>
    <row r="34" spans="1:9" ht="15.75" customHeight="1" x14ac:dyDescent="0.35">
      <c r="A34" s="104" t="s">
        <v>120</v>
      </c>
      <c r="B34" s="103">
        <f>G23+G26</f>
        <v>1</v>
      </c>
      <c r="D34" s="298"/>
      <c r="E34" s="298"/>
      <c r="F34" s="298"/>
      <c r="G34" s="298"/>
      <c r="H34" s="298"/>
      <c r="I34" s="298"/>
    </row>
    <row r="35" spans="1:9" x14ac:dyDescent="0.35">
      <c r="A35" s="81"/>
      <c r="B35" s="81"/>
      <c r="C35" s="135"/>
      <c r="D35" s="298"/>
      <c r="E35" s="298"/>
      <c r="F35" s="298"/>
      <c r="G35" s="298"/>
      <c r="H35" s="298"/>
      <c r="I35" s="298"/>
    </row>
    <row r="36" spans="1:9" x14ac:dyDescent="0.35">
      <c r="A36" s="81"/>
      <c r="B36" s="81"/>
      <c r="C36" s="136"/>
      <c r="D36" s="298"/>
      <c r="E36" s="298"/>
      <c r="F36" s="298"/>
      <c r="G36" s="298"/>
      <c r="H36" s="298"/>
      <c r="I36" s="298"/>
    </row>
    <row r="37" spans="1:9" x14ac:dyDescent="0.35">
      <c r="A37" s="268" t="s">
        <v>191</v>
      </c>
    </row>
    <row r="38" spans="1:9" ht="72" customHeight="1" x14ac:dyDescent="0.35"/>
    <row r="39" spans="1:9" ht="46.5" customHeight="1" x14ac:dyDescent="0.35"/>
  </sheetData>
  <mergeCells count="8">
    <mergeCell ref="A7:I7"/>
    <mergeCell ref="A8:I8"/>
    <mergeCell ref="A18:A19"/>
    <mergeCell ref="B18:B19"/>
    <mergeCell ref="C18:C19"/>
    <mergeCell ref="D18:D19"/>
    <mergeCell ref="E18:H18"/>
    <mergeCell ref="I18:I19"/>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9"/>
  <sheetViews>
    <sheetView zoomScale="82" zoomScaleNormal="82" workbookViewId="0">
      <selection activeCell="H36" sqref="H36"/>
    </sheetView>
  </sheetViews>
  <sheetFormatPr defaultColWidth="9.1796875" defaultRowHeight="15.5" x14ac:dyDescent="0.35"/>
  <cols>
    <col min="1" max="1" width="42" style="42" customWidth="1"/>
    <col min="2" max="2" width="19.81640625" style="42" customWidth="1"/>
    <col min="3" max="3" width="45.26953125" style="42" customWidth="1"/>
    <col min="4" max="4" width="20.7265625" style="42" customWidth="1"/>
    <col min="5" max="5" width="15.453125" style="42" customWidth="1"/>
    <col min="6" max="6" width="19.26953125" style="42" customWidth="1"/>
    <col min="7" max="7" width="15.453125" style="42" customWidth="1"/>
    <col min="8" max="8" width="17.81640625" style="42" customWidth="1"/>
    <col min="9" max="9" width="42.81640625" style="42" customWidth="1"/>
    <col min="10" max="16384" width="9.1796875" style="42"/>
  </cols>
  <sheetData>
    <row r="1" spans="1:9" x14ac:dyDescent="0.35">
      <c r="A1" s="144" t="s">
        <v>12</v>
      </c>
      <c r="B1" s="144"/>
      <c r="C1" s="144" t="s">
        <v>12</v>
      </c>
      <c r="E1" s="145"/>
      <c r="F1" s="146"/>
      <c r="G1" s="146"/>
      <c r="H1" s="147"/>
      <c r="I1" s="144" t="s">
        <v>13</v>
      </c>
    </row>
    <row r="2" spans="1:9" ht="47.25" customHeight="1" x14ac:dyDescent="0.35">
      <c r="A2" s="56" t="s">
        <v>214</v>
      </c>
      <c r="B2" s="56"/>
      <c r="C2" s="49" t="s">
        <v>129</v>
      </c>
      <c r="E2" s="153"/>
      <c r="F2" s="154"/>
      <c r="G2" s="154"/>
      <c r="H2" s="154"/>
      <c r="I2" s="60" t="s">
        <v>85</v>
      </c>
    </row>
    <row r="3" spans="1:9" x14ac:dyDescent="0.35">
      <c r="A3" s="149" t="s">
        <v>215</v>
      </c>
      <c r="B3" s="149"/>
      <c r="C3" s="48"/>
      <c r="E3" s="150"/>
      <c r="F3" s="151"/>
      <c r="G3" s="151"/>
      <c r="H3" s="151"/>
      <c r="I3" s="48" t="s">
        <v>192</v>
      </c>
    </row>
    <row r="4" spans="1:9" x14ac:dyDescent="0.35">
      <c r="A4" s="140">
        <v>45812</v>
      </c>
      <c r="B4" s="140"/>
      <c r="C4" s="140">
        <v>45812</v>
      </c>
      <c r="E4" s="155"/>
      <c r="F4" s="155"/>
      <c r="G4" s="155"/>
      <c r="H4" s="155"/>
      <c r="I4" s="140">
        <v>45812</v>
      </c>
    </row>
    <row r="5" spans="1:9" x14ac:dyDescent="0.35">
      <c r="A5" s="89"/>
      <c r="B5" s="89"/>
      <c r="C5" s="162"/>
      <c r="D5" s="162"/>
      <c r="E5" s="155"/>
      <c r="F5" s="155"/>
      <c r="G5" s="155"/>
      <c r="H5" s="226"/>
      <c r="I5" s="226"/>
    </row>
    <row r="6" spans="1:9" x14ac:dyDescent="0.35">
      <c r="A6" s="289"/>
      <c r="B6" s="289"/>
      <c r="C6" s="81"/>
      <c r="D6" s="81"/>
      <c r="E6" s="81"/>
      <c r="F6" s="81"/>
      <c r="G6" s="81"/>
      <c r="H6" s="81"/>
      <c r="I6" s="81"/>
    </row>
    <row r="7" spans="1:9" x14ac:dyDescent="0.35">
      <c r="A7" s="411" t="s">
        <v>14</v>
      </c>
      <c r="B7" s="411"/>
      <c r="C7" s="411"/>
      <c r="D7" s="411"/>
      <c r="E7" s="411"/>
      <c r="F7" s="411"/>
      <c r="G7" s="411"/>
      <c r="H7" s="411"/>
      <c r="I7" s="411"/>
    </row>
    <row r="8" spans="1:9" x14ac:dyDescent="0.35">
      <c r="A8" s="404" t="s">
        <v>202</v>
      </c>
      <c r="B8" s="404"/>
      <c r="C8" s="404"/>
      <c r="D8" s="404"/>
      <c r="E8" s="404"/>
      <c r="F8" s="404"/>
      <c r="G8" s="404"/>
      <c r="H8" s="404"/>
      <c r="I8" s="404"/>
    </row>
    <row r="9" spans="1:9" x14ac:dyDescent="0.35">
      <c r="A9" s="82" t="s">
        <v>54</v>
      </c>
      <c r="B9" s="228">
        <v>45817</v>
      </c>
      <c r="D9" s="83"/>
      <c r="E9" s="84"/>
      <c r="F9" s="83"/>
      <c r="G9" s="83"/>
      <c r="H9" s="83"/>
    </row>
    <row r="10" spans="1:9" x14ac:dyDescent="0.35">
      <c r="A10" s="78" t="s">
        <v>51</v>
      </c>
      <c r="B10" s="290" t="s">
        <v>138</v>
      </c>
      <c r="D10" s="77"/>
      <c r="E10" s="77"/>
      <c r="F10" s="77"/>
      <c r="G10" s="77"/>
      <c r="H10" s="291"/>
    </row>
    <row r="11" spans="1:9" x14ac:dyDescent="0.35">
      <c r="A11" s="78" t="s">
        <v>53</v>
      </c>
      <c r="B11" s="290" t="s">
        <v>210</v>
      </c>
      <c r="D11" s="77"/>
      <c r="E11" s="288"/>
      <c r="F11" s="288"/>
      <c r="G11" s="77"/>
      <c r="H11" s="291"/>
      <c r="I11" s="239"/>
    </row>
    <row r="12" spans="1:9" x14ac:dyDescent="0.35">
      <c r="A12" s="82" t="s">
        <v>55</v>
      </c>
      <c r="B12" s="231" t="s">
        <v>213</v>
      </c>
      <c r="D12" s="83"/>
      <c r="E12" s="83"/>
      <c r="F12" s="83"/>
      <c r="G12" s="83"/>
      <c r="H12" s="83"/>
    </row>
    <row r="13" spans="1:9" x14ac:dyDescent="0.35">
      <c r="A13" s="82" t="s">
        <v>56</v>
      </c>
      <c r="B13" s="290" t="s">
        <v>57</v>
      </c>
      <c r="D13" s="83"/>
      <c r="E13" s="291"/>
      <c r="F13" s="291"/>
      <c r="G13" s="291"/>
      <c r="H13" s="291"/>
    </row>
    <row r="14" spans="1:9" x14ac:dyDescent="0.35">
      <c r="A14" s="82" t="s">
        <v>1</v>
      </c>
      <c r="B14" s="290">
        <f>SUM(D20:D29)</f>
        <v>4783.8999999999996</v>
      </c>
      <c r="D14" s="83"/>
      <c r="E14" s="83"/>
      <c r="F14" s="83"/>
      <c r="G14" s="83"/>
      <c r="H14" s="292"/>
    </row>
    <row r="15" spans="1:9" x14ac:dyDescent="0.35">
      <c r="A15" s="82" t="s">
        <v>58</v>
      </c>
      <c r="B15" s="233" t="s">
        <v>170</v>
      </c>
      <c r="D15" s="83"/>
      <c r="E15" s="83"/>
      <c r="F15" s="83"/>
      <c r="G15" s="83"/>
      <c r="H15" s="291"/>
    </row>
    <row r="16" spans="1:9" x14ac:dyDescent="0.35">
      <c r="A16" s="82" t="s">
        <v>60</v>
      </c>
      <c r="B16" s="299" t="s">
        <v>209</v>
      </c>
      <c r="D16" s="83"/>
      <c r="E16" s="83"/>
      <c r="F16" s="83"/>
      <c r="G16" s="83"/>
      <c r="H16" s="89"/>
    </row>
    <row r="17" spans="1:9" x14ac:dyDescent="0.35">
      <c r="A17" s="82" t="s">
        <v>114</v>
      </c>
      <c r="B17" s="82" t="s">
        <v>25</v>
      </c>
      <c r="C17" s="82"/>
      <c r="D17" s="81"/>
      <c r="E17" s="81"/>
      <c r="F17" s="81"/>
      <c r="G17" s="81"/>
      <c r="H17" s="81"/>
      <c r="I17" s="82"/>
    </row>
    <row r="18" spans="1:9" ht="15.65" customHeight="1" x14ac:dyDescent="0.35">
      <c r="A18" s="395" t="s">
        <v>5</v>
      </c>
      <c r="B18" s="400" t="s">
        <v>113</v>
      </c>
      <c r="C18" s="395" t="s">
        <v>62</v>
      </c>
      <c r="D18" s="395" t="s">
        <v>4</v>
      </c>
      <c r="E18" s="395" t="s">
        <v>63</v>
      </c>
      <c r="F18" s="395"/>
      <c r="G18" s="395"/>
      <c r="H18" s="395"/>
      <c r="I18" s="395" t="s">
        <v>64</v>
      </c>
    </row>
    <row r="19" spans="1:9" ht="31" x14ac:dyDescent="0.35">
      <c r="A19" s="395"/>
      <c r="B19" s="401"/>
      <c r="C19" s="395"/>
      <c r="D19" s="396"/>
      <c r="E19" s="91" t="s">
        <v>199</v>
      </c>
      <c r="F19" s="91" t="s">
        <v>166</v>
      </c>
      <c r="G19" s="91" t="s">
        <v>167</v>
      </c>
      <c r="H19" s="91" t="s">
        <v>136</v>
      </c>
      <c r="I19" s="395"/>
    </row>
    <row r="20" spans="1:9" ht="31" x14ac:dyDescent="0.35">
      <c r="A20" s="277" t="s">
        <v>130</v>
      </c>
      <c r="B20" s="282">
        <v>140960</v>
      </c>
      <c r="C20" s="283" t="s">
        <v>125</v>
      </c>
      <c r="D20" s="287"/>
      <c r="E20" s="286"/>
      <c r="F20" s="296">
        <v>0.25</v>
      </c>
      <c r="G20" s="284">
        <v>8.3333333333333329E-2</v>
      </c>
      <c r="H20" s="296">
        <f t="shared" ref="H20:H29" si="0">F20+G20</f>
        <v>0.33333333333333331</v>
      </c>
      <c r="I20" s="287" t="s">
        <v>131</v>
      </c>
    </row>
    <row r="21" spans="1:9" x14ac:dyDescent="0.35">
      <c r="A21" s="293" t="s">
        <v>70</v>
      </c>
      <c r="B21" s="295">
        <v>620960</v>
      </c>
      <c r="C21" s="273" t="s">
        <v>159</v>
      </c>
      <c r="D21" s="287">
        <v>2020</v>
      </c>
      <c r="E21" s="286">
        <v>1.8333333333333333</v>
      </c>
      <c r="F21" s="281">
        <f t="shared" ref="F21:F29" si="1">E21+H20</f>
        <v>2.1666666666666665</v>
      </c>
      <c r="G21" s="285">
        <v>8.3333333333333329E-2</v>
      </c>
      <c r="H21" s="281">
        <f t="shared" si="0"/>
        <v>2.25</v>
      </c>
      <c r="I21" s="287" t="s">
        <v>200</v>
      </c>
    </row>
    <row r="22" spans="1:9" x14ac:dyDescent="0.35">
      <c r="A22" s="293" t="s">
        <v>80</v>
      </c>
      <c r="B22" s="287">
        <v>625960</v>
      </c>
      <c r="C22" s="294" t="s">
        <v>81</v>
      </c>
      <c r="D22" s="270">
        <v>337</v>
      </c>
      <c r="E22" s="286">
        <v>0.27083333333333331</v>
      </c>
      <c r="F22" s="281">
        <f t="shared" si="1"/>
        <v>2.5208333333333335</v>
      </c>
      <c r="G22" s="285">
        <v>4.1666666666666664E-2</v>
      </c>
      <c r="H22" s="281">
        <f t="shared" si="0"/>
        <v>2.5625</v>
      </c>
      <c r="I22" s="287" t="s">
        <v>132</v>
      </c>
    </row>
    <row r="23" spans="1:9" x14ac:dyDescent="0.35">
      <c r="A23" s="293"/>
      <c r="B23" s="287"/>
      <c r="C23" s="294"/>
      <c r="D23" s="270"/>
      <c r="E23" s="286"/>
      <c r="F23" s="296">
        <f t="shared" si="1"/>
        <v>2.5625</v>
      </c>
      <c r="G23" s="284">
        <v>0.29166666666666669</v>
      </c>
      <c r="H23" s="296">
        <f t="shared" si="0"/>
        <v>2.8541666666666665</v>
      </c>
      <c r="I23" s="287" t="s">
        <v>201</v>
      </c>
    </row>
    <row r="24" spans="1:9" x14ac:dyDescent="0.35">
      <c r="A24" s="293" t="s">
        <v>80</v>
      </c>
      <c r="B24" s="287">
        <v>625960</v>
      </c>
      <c r="C24" s="294" t="s">
        <v>81</v>
      </c>
      <c r="D24" s="270"/>
      <c r="E24" s="286"/>
      <c r="F24" s="296">
        <f t="shared" si="1"/>
        <v>2.8541666666666665</v>
      </c>
      <c r="G24" s="284">
        <v>4.1666666666666664E-2</v>
      </c>
      <c r="H24" s="296">
        <f t="shared" si="0"/>
        <v>2.895833333333333</v>
      </c>
      <c r="I24" s="287" t="s">
        <v>131</v>
      </c>
    </row>
    <row r="25" spans="1:9" x14ac:dyDescent="0.35">
      <c r="A25" s="293" t="s">
        <v>70</v>
      </c>
      <c r="B25" s="287">
        <v>620960</v>
      </c>
      <c r="C25" s="294" t="s">
        <v>126</v>
      </c>
      <c r="D25" s="287">
        <v>337</v>
      </c>
      <c r="E25" s="286">
        <v>0.27083333333333331</v>
      </c>
      <c r="F25" s="296">
        <f t="shared" si="1"/>
        <v>3.1666666666666665</v>
      </c>
      <c r="G25" s="284">
        <v>4.1666666666666664E-2</v>
      </c>
      <c r="H25" s="296">
        <f t="shared" si="0"/>
        <v>3.208333333333333</v>
      </c>
      <c r="I25" s="287" t="s">
        <v>132</v>
      </c>
    </row>
    <row r="26" spans="1:9" x14ac:dyDescent="0.35">
      <c r="A26" s="293"/>
      <c r="B26" s="295"/>
      <c r="C26" s="297"/>
      <c r="D26" s="287"/>
      <c r="E26" s="286"/>
      <c r="F26" s="296">
        <f t="shared" si="1"/>
        <v>3.208333333333333</v>
      </c>
      <c r="G26" s="284">
        <v>0.70833333333333337</v>
      </c>
      <c r="H26" s="296">
        <f t="shared" si="0"/>
        <v>3.9166666666666665</v>
      </c>
      <c r="I26" s="287" t="s">
        <v>201</v>
      </c>
    </row>
    <row r="27" spans="1:9" x14ac:dyDescent="0.35">
      <c r="A27" s="293" t="s">
        <v>70</v>
      </c>
      <c r="B27" s="287">
        <v>620960</v>
      </c>
      <c r="C27" s="294" t="s">
        <v>126</v>
      </c>
      <c r="D27" s="287"/>
      <c r="E27" s="286"/>
      <c r="F27" s="281">
        <f t="shared" si="1"/>
        <v>3.9166666666666665</v>
      </c>
      <c r="G27" s="285">
        <v>4.1666666666666664E-2</v>
      </c>
      <c r="H27" s="281">
        <f t="shared" si="0"/>
        <v>3.958333333333333</v>
      </c>
      <c r="I27" s="287" t="s">
        <v>131</v>
      </c>
    </row>
    <row r="28" spans="1:9" ht="31" x14ac:dyDescent="0.35">
      <c r="A28" s="275" t="s">
        <v>154</v>
      </c>
      <c r="B28" s="276">
        <v>108960</v>
      </c>
      <c r="C28" s="273" t="s">
        <v>155</v>
      </c>
      <c r="D28" s="287">
        <v>2020</v>
      </c>
      <c r="E28" s="286">
        <v>1.875</v>
      </c>
      <c r="F28" s="296">
        <f t="shared" si="1"/>
        <v>5.833333333333333</v>
      </c>
      <c r="G28" s="284">
        <v>4.1666666666666664E-2</v>
      </c>
      <c r="H28" s="296">
        <f t="shared" si="0"/>
        <v>5.875</v>
      </c>
      <c r="I28" s="287" t="s">
        <v>132</v>
      </c>
    </row>
    <row r="29" spans="1:9" ht="31" x14ac:dyDescent="0.35">
      <c r="A29" s="277" t="s">
        <v>130</v>
      </c>
      <c r="B29" s="282">
        <v>140960</v>
      </c>
      <c r="C29" s="283" t="s">
        <v>125</v>
      </c>
      <c r="D29" s="287">
        <v>69.900000000000006</v>
      </c>
      <c r="E29" s="286">
        <v>6.25E-2</v>
      </c>
      <c r="F29" s="296">
        <f t="shared" si="1"/>
        <v>5.9375</v>
      </c>
      <c r="G29" s="284">
        <v>4.1666666666666664E-2</v>
      </c>
      <c r="H29" s="296">
        <f t="shared" si="0"/>
        <v>5.979166666666667</v>
      </c>
      <c r="I29" s="287" t="s">
        <v>132</v>
      </c>
    </row>
    <row r="30" spans="1:9" x14ac:dyDescent="0.35">
      <c r="A30" s="97"/>
      <c r="B30" s="97"/>
      <c r="C30" s="98"/>
      <c r="D30" s="99"/>
      <c r="E30" s="99"/>
      <c r="F30" s="100"/>
      <c r="G30" s="101"/>
      <c r="H30" s="298"/>
      <c r="I30" s="102"/>
    </row>
    <row r="31" spans="1:9" x14ac:dyDescent="0.35">
      <c r="A31" s="97" t="s">
        <v>73</v>
      </c>
      <c r="B31" s="103">
        <f>SUM(E20:E29,G20:G29)</f>
        <v>5.7291666666666679</v>
      </c>
      <c r="E31" s="298"/>
      <c r="F31" s="298"/>
      <c r="G31" s="298"/>
      <c r="H31" s="298"/>
      <c r="I31" s="298"/>
    </row>
    <row r="32" spans="1:9" x14ac:dyDescent="0.35">
      <c r="A32" s="104" t="s">
        <v>74</v>
      </c>
      <c r="B32" s="103">
        <f>SUM(E20:E29)</f>
        <v>4.3125</v>
      </c>
      <c r="D32" s="298"/>
      <c r="E32" s="298"/>
      <c r="F32" s="298"/>
      <c r="G32" s="298"/>
      <c r="H32" s="298"/>
      <c r="I32" s="298"/>
    </row>
    <row r="33" spans="1:9" x14ac:dyDescent="0.35">
      <c r="A33" s="104" t="s">
        <v>119</v>
      </c>
      <c r="B33" s="103">
        <f>G20+G21+G22+G24+G25+G27+G28+G29</f>
        <v>0.41666666666666669</v>
      </c>
      <c r="D33" s="298"/>
      <c r="E33" s="298"/>
      <c r="F33" s="298"/>
      <c r="G33" s="298"/>
      <c r="H33" s="298"/>
      <c r="I33" s="298"/>
    </row>
    <row r="34" spans="1:9" ht="15.75" customHeight="1" x14ac:dyDescent="0.35">
      <c r="A34" s="104" t="s">
        <v>120</v>
      </c>
      <c r="B34" s="103">
        <f>G23+G26</f>
        <v>1</v>
      </c>
      <c r="D34" s="298"/>
      <c r="E34" s="298"/>
      <c r="F34" s="298"/>
      <c r="G34" s="298"/>
      <c r="H34" s="298"/>
      <c r="I34" s="298"/>
    </row>
    <row r="35" spans="1:9" x14ac:dyDescent="0.35">
      <c r="A35" s="81"/>
      <c r="B35" s="81"/>
      <c r="C35" s="135"/>
      <c r="D35" s="298"/>
      <c r="E35" s="298"/>
      <c r="F35" s="298"/>
      <c r="G35" s="298"/>
      <c r="H35" s="298"/>
      <c r="I35" s="298"/>
    </row>
    <row r="36" spans="1:9" x14ac:dyDescent="0.35">
      <c r="A36" s="81"/>
      <c r="B36" s="81"/>
      <c r="C36" s="136"/>
      <c r="D36" s="298"/>
      <c r="E36" s="298"/>
      <c r="F36" s="298"/>
      <c r="G36" s="298"/>
      <c r="H36" s="298"/>
      <c r="I36" s="298"/>
    </row>
    <row r="37" spans="1:9" x14ac:dyDescent="0.35">
      <c r="A37" s="268" t="s">
        <v>191</v>
      </c>
    </row>
    <row r="38" spans="1:9" ht="72" customHeight="1" x14ac:dyDescent="0.35"/>
    <row r="39" spans="1:9" ht="46.5" customHeight="1" x14ac:dyDescent="0.35"/>
  </sheetData>
  <mergeCells count="8">
    <mergeCell ref="A7:I7"/>
    <mergeCell ref="A8:I8"/>
    <mergeCell ref="A18:A19"/>
    <mergeCell ref="B18:B19"/>
    <mergeCell ref="C18:C19"/>
    <mergeCell ref="D18:D19"/>
    <mergeCell ref="E18:H18"/>
    <mergeCell ref="I18:I19"/>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9"/>
  <sheetViews>
    <sheetView zoomScale="82" zoomScaleNormal="82" workbookViewId="0">
      <selection activeCell="C23" sqref="C23"/>
    </sheetView>
  </sheetViews>
  <sheetFormatPr defaultColWidth="9.1796875" defaultRowHeight="15.5" x14ac:dyDescent="0.35"/>
  <cols>
    <col min="1" max="1" width="42" style="42" customWidth="1"/>
    <col min="2" max="2" width="19.81640625" style="42" customWidth="1"/>
    <col min="3" max="3" width="45.26953125" style="42" customWidth="1"/>
    <col min="4" max="4" width="20.7265625" style="42" customWidth="1"/>
    <col min="5" max="5" width="15.453125" style="42" customWidth="1"/>
    <col min="6" max="6" width="19.26953125" style="42" customWidth="1"/>
    <col min="7" max="7" width="15.453125" style="42" customWidth="1"/>
    <col min="8" max="8" width="17.81640625" style="42" customWidth="1"/>
    <col min="9" max="9" width="42.81640625" style="42" customWidth="1"/>
    <col min="10" max="16384" width="9.1796875" style="42"/>
  </cols>
  <sheetData>
    <row r="1" spans="1:9" x14ac:dyDescent="0.35">
      <c r="A1" s="144" t="s">
        <v>12</v>
      </c>
      <c r="B1" s="144"/>
      <c r="C1" s="144" t="s">
        <v>12</v>
      </c>
      <c r="E1" s="145"/>
      <c r="F1" s="146"/>
      <c r="G1" s="146"/>
      <c r="H1" s="147"/>
      <c r="I1" s="144" t="s">
        <v>13</v>
      </c>
    </row>
    <row r="2" spans="1:9" ht="47.25" customHeight="1" x14ac:dyDescent="0.35">
      <c r="A2" s="56" t="s">
        <v>214</v>
      </c>
      <c r="B2" s="56"/>
      <c r="C2" s="49" t="s">
        <v>129</v>
      </c>
      <c r="E2" s="153"/>
      <c r="F2" s="154"/>
      <c r="G2" s="154"/>
      <c r="H2" s="154"/>
      <c r="I2" s="60" t="s">
        <v>85</v>
      </c>
    </row>
    <row r="3" spans="1:9" x14ac:dyDescent="0.35">
      <c r="A3" s="149" t="s">
        <v>215</v>
      </c>
      <c r="B3" s="149"/>
      <c r="C3" s="48" t="s">
        <v>116</v>
      </c>
      <c r="E3" s="150"/>
      <c r="F3" s="151"/>
      <c r="G3" s="151"/>
      <c r="H3" s="151"/>
      <c r="I3" s="48" t="s">
        <v>192</v>
      </c>
    </row>
    <row r="4" spans="1:9" x14ac:dyDescent="0.35">
      <c r="A4" s="140">
        <v>45812</v>
      </c>
      <c r="B4" s="140"/>
      <c r="C4" s="140">
        <v>45812</v>
      </c>
      <c r="E4" s="155"/>
      <c r="F4" s="155"/>
      <c r="G4" s="155"/>
      <c r="H4" s="155"/>
      <c r="I4" s="140">
        <v>45812</v>
      </c>
    </row>
    <row r="5" spans="1:9" x14ac:dyDescent="0.35">
      <c r="A5" s="89"/>
      <c r="B5" s="89"/>
      <c r="C5" s="162"/>
      <c r="D5" s="162"/>
      <c r="E5" s="155"/>
      <c r="F5" s="155"/>
      <c r="G5" s="155"/>
      <c r="H5" s="226"/>
      <c r="I5" s="226"/>
    </row>
    <row r="6" spans="1:9" x14ac:dyDescent="0.35">
      <c r="A6" s="289"/>
      <c r="B6" s="289"/>
      <c r="C6" s="81"/>
      <c r="D6" s="81"/>
      <c r="E6" s="81"/>
      <c r="F6" s="81"/>
      <c r="G6" s="81"/>
      <c r="H6" s="81"/>
      <c r="I6" s="81"/>
    </row>
    <row r="7" spans="1:9" x14ac:dyDescent="0.35">
      <c r="A7" s="411" t="s">
        <v>14</v>
      </c>
      <c r="B7" s="411"/>
      <c r="C7" s="411"/>
      <c r="D7" s="411"/>
      <c r="E7" s="411"/>
      <c r="F7" s="411"/>
      <c r="G7" s="411"/>
      <c r="H7" s="411"/>
      <c r="I7" s="411"/>
    </row>
    <row r="8" spans="1:9" x14ac:dyDescent="0.35">
      <c r="A8" s="404" t="s">
        <v>202</v>
      </c>
      <c r="B8" s="404"/>
      <c r="C8" s="404"/>
      <c r="D8" s="404"/>
      <c r="E8" s="404"/>
      <c r="F8" s="404"/>
      <c r="G8" s="404"/>
      <c r="H8" s="404"/>
      <c r="I8" s="404"/>
    </row>
    <row r="9" spans="1:9" x14ac:dyDescent="0.35">
      <c r="A9" s="82" t="s">
        <v>54</v>
      </c>
      <c r="B9" s="228">
        <v>45818</v>
      </c>
      <c r="D9" s="83"/>
      <c r="E9" s="84"/>
      <c r="F9" s="83"/>
      <c r="G9" s="83"/>
      <c r="H9" s="83"/>
    </row>
    <row r="10" spans="1:9" x14ac:dyDescent="0.35">
      <c r="A10" s="78" t="s">
        <v>51</v>
      </c>
      <c r="B10" s="290" t="s">
        <v>138</v>
      </c>
      <c r="D10" s="77"/>
      <c r="E10" s="77"/>
      <c r="F10" s="77"/>
      <c r="G10" s="77"/>
      <c r="H10" s="291"/>
    </row>
    <row r="11" spans="1:9" x14ac:dyDescent="0.35">
      <c r="A11" s="78" t="s">
        <v>53</v>
      </c>
      <c r="B11" s="290" t="s">
        <v>211</v>
      </c>
      <c r="D11" s="77"/>
      <c r="E11" s="288"/>
      <c r="F11" s="288"/>
      <c r="G11" s="77"/>
      <c r="H11" s="291"/>
      <c r="I11" s="239"/>
    </row>
    <row r="12" spans="1:9" x14ac:dyDescent="0.35">
      <c r="A12" s="82" t="s">
        <v>55</v>
      </c>
      <c r="B12" s="231" t="s">
        <v>212</v>
      </c>
      <c r="D12" s="83"/>
      <c r="E12" s="83"/>
      <c r="F12" s="83"/>
      <c r="G12" s="83"/>
      <c r="H12" s="83"/>
    </row>
    <row r="13" spans="1:9" x14ac:dyDescent="0.35">
      <c r="A13" s="82" t="s">
        <v>56</v>
      </c>
      <c r="B13" s="290" t="s">
        <v>57</v>
      </c>
      <c r="D13" s="83"/>
      <c r="E13" s="291"/>
      <c r="F13" s="291"/>
      <c r="G13" s="291"/>
      <c r="H13" s="291"/>
    </row>
    <row r="14" spans="1:9" x14ac:dyDescent="0.35">
      <c r="A14" s="82" t="s">
        <v>1</v>
      </c>
      <c r="B14" s="290">
        <f>SUM(D20:D29)</f>
        <v>4783.8999999999996</v>
      </c>
      <c r="D14" s="83"/>
      <c r="E14" s="83"/>
      <c r="F14" s="83"/>
      <c r="G14" s="83"/>
      <c r="H14" s="292"/>
    </row>
    <row r="15" spans="1:9" x14ac:dyDescent="0.35">
      <c r="A15" s="82" t="s">
        <v>58</v>
      </c>
      <c r="B15" s="233" t="s">
        <v>170</v>
      </c>
      <c r="D15" s="83"/>
      <c r="E15" s="83"/>
      <c r="F15" s="83"/>
      <c r="G15" s="83"/>
      <c r="H15" s="291"/>
    </row>
    <row r="16" spans="1:9" x14ac:dyDescent="0.35">
      <c r="A16" s="82" t="s">
        <v>60</v>
      </c>
      <c r="B16" s="299" t="s">
        <v>209</v>
      </c>
      <c r="D16" s="83"/>
      <c r="E16" s="83"/>
      <c r="F16" s="83"/>
      <c r="G16" s="83"/>
      <c r="H16" s="89"/>
    </row>
    <row r="17" spans="1:9" x14ac:dyDescent="0.35">
      <c r="A17" s="82" t="s">
        <v>114</v>
      </c>
      <c r="B17" s="82" t="s">
        <v>25</v>
      </c>
      <c r="C17" s="82"/>
      <c r="D17" s="81"/>
      <c r="E17" s="81"/>
      <c r="F17" s="81"/>
      <c r="G17" s="81"/>
      <c r="H17" s="81"/>
      <c r="I17" s="82"/>
    </row>
    <row r="18" spans="1:9" ht="15.65" customHeight="1" x14ac:dyDescent="0.35">
      <c r="A18" s="395" t="s">
        <v>5</v>
      </c>
      <c r="B18" s="400" t="s">
        <v>113</v>
      </c>
      <c r="C18" s="395" t="s">
        <v>62</v>
      </c>
      <c r="D18" s="395" t="s">
        <v>4</v>
      </c>
      <c r="E18" s="395" t="s">
        <v>63</v>
      </c>
      <c r="F18" s="395"/>
      <c r="G18" s="395"/>
      <c r="H18" s="395"/>
      <c r="I18" s="395" t="s">
        <v>64</v>
      </c>
    </row>
    <row r="19" spans="1:9" ht="31" x14ac:dyDescent="0.35">
      <c r="A19" s="395"/>
      <c r="B19" s="401"/>
      <c r="C19" s="395"/>
      <c r="D19" s="396"/>
      <c r="E19" s="91" t="s">
        <v>199</v>
      </c>
      <c r="F19" s="91" t="s">
        <v>166</v>
      </c>
      <c r="G19" s="91" t="s">
        <v>167</v>
      </c>
      <c r="H19" s="91" t="s">
        <v>136</v>
      </c>
      <c r="I19" s="395"/>
    </row>
    <row r="20" spans="1:9" ht="31" x14ac:dyDescent="0.35">
      <c r="A20" s="277" t="s">
        <v>130</v>
      </c>
      <c r="B20" s="282">
        <v>140960</v>
      </c>
      <c r="C20" s="283" t="s">
        <v>125</v>
      </c>
      <c r="D20" s="287"/>
      <c r="E20" s="286"/>
      <c r="F20" s="296">
        <v>0.25</v>
      </c>
      <c r="G20" s="284">
        <v>8.3333333333333329E-2</v>
      </c>
      <c r="H20" s="296">
        <f t="shared" ref="H20:H29" si="0">F20+G20</f>
        <v>0.33333333333333331</v>
      </c>
      <c r="I20" s="287" t="s">
        <v>131</v>
      </c>
    </row>
    <row r="21" spans="1:9" x14ac:dyDescent="0.35">
      <c r="A21" s="293" t="s">
        <v>70</v>
      </c>
      <c r="B21" s="295">
        <v>620960</v>
      </c>
      <c r="C21" s="273" t="s">
        <v>159</v>
      </c>
      <c r="D21" s="287">
        <v>2020</v>
      </c>
      <c r="E21" s="286">
        <v>1.8333333333333333</v>
      </c>
      <c r="F21" s="281">
        <f t="shared" ref="F21:F29" si="1">E21+H20</f>
        <v>2.1666666666666665</v>
      </c>
      <c r="G21" s="285">
        <v>8.3333333333333329E-2</v>
      </c>
      <c r="H21" s="281">
        <f t="shared" si="0"/>
        <v>2.25</v>
      </c>
      <c r="I21" s="287" t="s">
        <v>200</v>
      </c>
    </row>
    <row r="22" spans="1:9" x14ac:dyDescent="0.35">
      <c r="A22" s="293" t="s">
        <v>80</v>
      </c>
      <c r="B22" s="287">
        <v>625960</v>
      </c>
      <c r="C22" s="294" t="s">
        <v>81</v>
      </c>
      <c r="D22" s="270">
        <v>337</v>
      </c>
      <c r="E22" s="286">
        <v>0.27083333333333331</v>
      </c>
      <c r="F22" s="281">
        <f t="shared" si="1"/>
        <v>2.5208333333333335</v>
      </c>
      <c r="G22" s="285">
        <v>4.1666666666666664E-2</v>
      </c>
      <c r="H22" s="281">
        <f t="shared" si="0"/>
        <v>2.5625</v>
      </c>
      <c r="I22" s="287" t="s">
        <v>132</v>
      </c>
    </row>
    <row r="23" spans="1:9" x14ac:dyDescent="0.35">
      <c r="A23" s="293"/>
      <c r="B23" s="287"/>
      <c r="C23" s="294"/>
      <c r="D23" s="270"/>
      <c r="E23" s="286"/>
      <c r="F23" s="296">
        <f t="shared" si="1"/>
        <v>2.5625</v>
      </c>
      <c r="G23" s="284">
        <v>0.29166666666666669</v>
      </c>
      <c r="H23" s="296">
        <f t="shared" si="0"/>
        <v>2.8541666666666665</v>
      </c>
      <c r="I23" s="287" t="s">
        <v>201</v>
      </c>
    </row>
    <row r="24" spans="1:9" x14ac:dyDescent="0.35">
      <c r="A24" s="293" t="s">
        <v>80</v>
      </c>
      <c r="B24" s="287">
        <v>625960</v>
      </c>
      <c r="C24" s="294" t="s">
        <v>81</v>
      </c>
      <c r="D24" s="270"/>
      <c r="E24" s="286"/>
      <c r="F24" s="296">
        <f t="shared" si="1"/>
        <v>2.8541666666666665</v>
      </c>
      <c r="G24" s="284">
        <v>4.1666666666666664E-2</v>
      </c>
      <c r="H24" s="296">
        <f t="shared" si="0"/>
        <v>2.895833333333333</v>
      </c>
      <c r="I24" s="287" t="s">
        <v>131</v>
      </c>
    </row>
    <row r="25" spans="1:9" x14ac:dyDescent="0.35">
      <c r="A25" s="293" t="s">
        <v>70</v>
      </c>
      <c r="B25" s="287">
        <v>620960</v>
      </c>
      <c r="C25" s="294" t="s">
        <v>126</v>
      </c>
      <c r="D25" s="287">
        <v>337</v>
      </c>
      <c r="E25" s="286">
        <v>0.27083333333333331</v>
      </c>
      <c r="F25" s="296">
        <f t="shared" si="1"/>
        <v>3.1666666666666665</v>
      </c>
      <c r="G25" s="284">
        <v>4.1666666666666664E-2</v>
      </c>
      <c r="H25" s="296">
        <f t="shared" si="0"/>
        <v>3.208333333333333</v>
      </c>
      <c r="I25" s="287" t="s">
        <v>132</v>
      </c>
    </row>
    <row r="26" spans="1:9" x14ac:dyDescent="0.35">
      <c r="A26" s="293"/>
      <c r="B26" s="295"/>
      <c r="C26" s="297"/>
      <c r="D26" s="287"/>
      <c r="E26" s="286"/>
      <c r="F26" s="296">
        <f t="shared" si="1"/>
        <v>3.208333333333333</v>
      </c>
      <c r="G26" s="284">
        <v>0.70833333333333337</v>
      </c>
      <c r="H26" s="296">
        <f t="shared" si="0"/>
        <v>3.9166666666666665</v>
      </c>
      <c r="I26" s="287" t="s">
        <v>201</v>
      </c>
    </row>
    <row r="27" spans="1:9" x14ac:dyDescent="0.35">
      <c r="A27" s="293" t="s">
        <v>70</v>
      </c>
      <c r="B27" s="287">
        <v>620960</v>
      </c>
      <c r="C27" s="294" t="s">
        <v>126</v>
      </c>
      <c r="D27" s="287"/>
      <c r="E27" s="286"/>
      <c r="F27" s="281">
        <f t="shared" si="1"/>
        <v>3.9166666666666665</v>
      </c>
      <c r="G27" s="285">
        <v>4.1666666666666664E-2</v>
      </c>
      <c r="H27" s="281">
        <f t="shared" si="0"/>
        <v>3.958333333333333</v>
      </c>
      <c r="I27" s="287" t="s">
        <v>131</v>
      </c>
    </row>
    <row r="28" spans="1:9" ht="31" x14ac:dyDescent="0.35">
      <c r="A28" s="275" t="s">
        <v>154</v>
      </c>
      <c r="B28" s="276">
        <v>108960</v>
      </c>
      <c r="C28" s="273" t="s">
        <v>155</v>
      </c>
      <c r="D28" s="287">
        <v>2020</v>
      </c>
      <c r="E28" s="286">
        <v>1.875</v>
      </c>
      <c r="F28" s="296">
        <f t="shared" si="1"/>
        <v>5.833333333333333</v>
      </c>
      <c r="G28" s="284">
        <v>4.1666666666666664E-2</v>
      </c>
      <c r="H28" s="296">
        <f t="shared" si="0"/>
        <v>5.875</v>
      </c>
      <c r="I28" s="287" t="s">
        <v>132</v>
      </c>
    </row>
    <row r="29" spans="1:9" ht="31" x14ac:dyDescent="0.35">
      <c r="A29" s="277" t="s">
        <v>130</v>
      </c>
      <c r="B29" s="282">
        <v>140960</v>
      </c>
      <c r="C29" s="283" t="s">
        <v>125</v>
      </c>
      <c r="D29" s="287">
        <v>69.900000000000006</v>
      </c>
      <c r="E29" s="286">
        <v>6.25E-2</v>
      </c>
      <c r="F29" s="296">
        <f t="shared" si="1"/>
        <v>5.9375</v>
      </c>
      <c r="G29" s="284">
        <v>4.1666666666666664E-2</v>
      </c>
      <c r="H29" s="296">
        <f t="shared" si="0"/>
        <v>5.979166666666667</v>
      </c>
      <c r="I29" s="287" t="s">
        <v>132</v>
      </c>
    </row>
    <row r="30" spans="1:9" x14ac:dyDescent="0.35">
      <c r="A30" s="97"/>
      <c r="B30" s="97"/>
      <c r="C30" s="98"/>
      <c r="D30" s="99"/>
      <c r="E30" s="99"/>
      <c r="F30" s="100"/>
      <c r="G30" s="101"/>
      <c r="H30" s="298"/>
      <c r="I30" s="102"/>
    </row>
    <row r="31" spans="1:9" x14ac:dyDescent="0.35">
      <c r="A31" s="97" t="s">
        <v>73</v>
      </c>
      <c r="B31" s="103">
        <f>SUM(E20:E29,G20:G29)</f>
        <v>5.7291666666666679</v>
      </c>
      <c r="E31" s="298"/>
      <c r="F31" s="298"/>
      <c r="G31" s="298"/>
      <c r="H31" s="298"/>
      <c r="I31" s="298"/>
    </row>
    <row r="32" spans="1:9" x14ac:dyDescent="0.35">
      <c r="A32" s="104" t="s">
        <v>74</v>
      </c>
      <c r="B32" s="103">
        <f>SUM(E20:E29)</f>
        <v>4.3125</v>
      </c>
      <c r="D32" s="298"/>
      <c r="E32" s="298"/>
      <c r="F32" s="298"/>
      <c r="G32" s="298"/>
      <c r="H32" s="298"/>
      <c r="I32" s="298"/>
    </row>
    <row r="33" spans="1:9" x14ac:dyDescent="0.35">
      <c r="A33" s="104" t="s">
        <v>119</v>
      </c>
      <c r="B33" s="103">
        <f>G20+G21+G22+G24+G25+G27+G28+G29</f>
        <v>0.41666666666666669</v>
      </c>
      <c r="D33" s="298"/>
      <c r="E33" s="298"/>
      <c r="F33" s="298"/>
      <c r="G33" s="298"/>
      <c r="H33" s="298"/>
      <c r="I33" s="298"/>
    </row>
    <row r="34" spans="1:9" ht="15.75" customHeight="1" x14ac:dyDescent="0.35">
      <c r="A34" s="104" t="s">
        <v>120</v>
      </c>
      <c r="B34" s="103">
        <f>G23+G26</f>
        <v>1</v>
      </c>
      <c r="D34" s="298"/>
      <c r="E34" s="298"/>
      <c r="F34" s="298"/>
      <c r="G34" s="298"/>
      <c r="H34" s="298"/>
      <c r="I34" s="298"/>
    </row>
    <row r="35" spans="1:9" x14ac:dyDescent="0.35">
      <c r="A35" s="81"/>
      <c r="B35" s="81"/>
      <c r="C35" s="135"/>
      <c r="D35" s="298"/>
      <c r="E35" s="298"/>
      <c r="F35" s="298"/>
      <c r="G35" s="298"/>
      <c r="H35" s="298"/>
      <c r="I35" s="298"/>
    </row>
    <row r="36" spans="1:9" x14ac:dyDescent="0.35">
      <c r="A36" s="81"/>
      <c r="B36" s="81"/>
      <c r="C36" s="136"/>
      <c r="D36" s="298"/>
      <c r="E36" s="298"/>
      <c r="F36" s="298"/>
      <c r="G36" s="298"/>
      <c r="H36" s="298"/>
      <c r="I36" s="298"/>
    </row>
    <row r="37" spans="1:9" x14ac:dyDescent="0.35">
      <c r="A37" s="268" t="s">
        <v>191</v>
      </c>
    </row>
    <row r="38" spans="1:9" ht="72" customHeight="1" x14ac:dyDescent="0.35"/>
    <row r="39" spans="1:9" ht="46.5" customHeight="1" x14ac:dyDescent="0.35"/>
  </sheetData>
  <mergeCells count="8">
    <mergeCell ref="A7:I7"/>
    <mergeCell ref="A8:I8"/>
    <mergeCell ref="A18:A19"/>
    <mergeCell ref="B18:B19"/>
    <mergeCell ref="C18:C19"/>
    <mergeCell ref="D18:D19"/>
    <mergeCell ref="E18:H18"/>
    <mergeCell ref="I18:I19"/>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9"/>
  <sheetViews>
    <sheetView zoomScale="82" zoomScaleNormal="82" workbookViewId="0">
      <selection activeCell="E21" sqref="E21"/>
    </sheetView>
  </sheetViews>
  <sheetFormatPr defaultColWidth="9.1796875" defaultRowHeight="15.5" x14ac:dyDescent="0.35"/>
  <cols>
    <col min="1" max="1" width="42" style="42" customWidth="1"/>
    <col min="2" max="2" width="19.81640625" style="42" customWidth="1"/>
    <col min="3" max="3" width="45.26953125" style="42" customWidth="1"/>
    <col min="4" max="4" width="20.7265625" style="42" customWidth="1"/>
    <col min="5" max="5" width="15.453125" style="42" customWidth="1"/>
    <col min="6" max="6" width="19.26953125" style="42" customWidth="1"/>
    <col min="7" max="7" width="15.453125" style="42" customWidth="1"/>
    <col min="8" max="8" width="17.81640625" style="42" customWidth="1"/>
    <col min="9" max="9" width="42.81640625" style="42" customWidth="1"/>
    <col min="10" max="16384" width="9.1796875" style="42"/>
  </cols>
  <sheetData>
    <row r="1" spans="1:9" x14ac:dyDescent="0.35">
      <c r="A1" s="144" t="s">
        <v>12</v>
      </c>
      <c r="B1" s="144"/>
      <c r="C1" s="144" t="s">
        <v>12</v>
      </c>
      <c r="E1" s="145"/>
      <c r="F1" s="146"/>
      <c r="G1" s="146"/>
      <c r="H1" s="147"/>
      <c r="I1" s="144" t="s">
        <v>13</v>
      </c>
    </row>
    <row r="2" spans="1:9" ht="47.25" customHeight="1" x14ac:dyDescent="0.35">
      <c r="A2" s="56" t="s">
        <v>214</v>
      </c>
      <c r="B2" s="56"/>
      <c r="C2" s="49" t="s">
        <v>129</v>
      </c>
      <c r="E2" s="153"/>
      <c r="F2" s="154"/>
      <c r="G2" s="154"/>
      <c r="H2" s="154"/>
      <c r="I2" s="60" t="s">
        <v>85</v>
      </c>
    </row>
    <row r="3" spans="1:9" x14ac:dyDescent="0.35">
      <c r="A3" s="149" t="s">
        <v>215</v>
      </c>
      <c r="B3" s="149"/>
      <c r="C3" s="48" t="s">
        <v>218</v>
      </c>
      <c r="E3" s="150"/>
      <c r="F3" s="151"/>
      <c r="G3" s="151"/>
      <c r="H3" s="151"/>
      <c r="I3" s="48" t="s">
        <v>192</v>
      </c>
    </row>
    <row r="4" spans="1:9" x14ac:dyDescent="0.35">
      <c r="A4" s="140">
        <v>45838</v>
      </c>
      <c r="B4" s="140"/>
      <c r="C4" s="140">
        <v>45838</v>
      </c>
      <c r="E4" s="155"/>
      <c r="F4" s="155"/>
      <c r="G4" s="155"/>
      <c r="H4" s="155"/>
      <c r="I4" s="140">
        <v>45838</v>
      </c>
    </row>
    <row r="5" spans="1:9" x14ac:dyDescent="0.35">
      <c r="A5" s="89"/>
      <c r="B5" s="89"/>
      <c r="C5" s="162"/>
      <c r="D5" s="162"/>
      <c r="E5" s="155"/>
      <c r="F5" s="155"/>
      <c r="G5" s="155"/>
      <c r="H5" s="226"/>
      <c r="I5" s="226"/>
    </row>
    <row r="6" spans="1:9" x14ac:dyDescent="0.35">
      <c r="A6" s="289"/>
      <c r="B6" s="289"/>
      <c r="C6" s="81"/>
      <c r="D6" s="81"/>
      <c r="E6" s="81"/>
      <c r="F6" s="81"/>
      <c r="G6" s="81"/>
      <c r="H6" s="81"/>
      <c r="I6" s="81"/>
    </row>
    <row r="7" spans="1:9" x14ac:dyDescent="0.35">
      <c r="A7" s="411" t="s">
        <v>14</v>
      </c>
      <c r="B7" s="411"/>
      <c r="C7" s="411"/>
      <c r="D7" s="411"/>
      <c r="E7" s="411"/>
      <c r="F7" s="411"/>
      <c r="G7" s="411"/>
      <c r="H7" s="411"/>
      <c r="I7" s="411"/>
    </row>
    <row r="8" spans="1:9" x14ac:dyDescent="0.35">
      <c r="A8" s="404" t="s">
        <v>202</v>
      </c>
      <c r="B8" s="404"/>
      <c r="C8" s="404"/>
      <c r="D8" s="404"/>
      <c r="E8" s="404"/>
      <c r="F8" s="404"/>
      <c r="G8" s="404"/>
      <c r="H8" s="404"/>
      <c r="I8" s="404"/>
    </row>
    <row r="9" spans="1:9" x14ac:dyDescent="0.35">
      <c r="A9" s="82" t="s">
        <v>54</v>
      </c>
      <c r="B9" s="228">
        <v>45839</v>
      </c>
      <c r="D9" s="83"/>
      <c r="E9" s="84"/>
      <c r="F9" s="83"/>
      <c r="G9" s="83"/>
      <c r="H9" s="83"/>
    </row>
    <row r="10" spans="1:9" x14ac:dyDescent="0.35">
      <c r="A10" s="78" t="s">
        <v>51</v>
      </c>
      <c r="B10" s="290" t="s">
        <v>138</v>
      </c>
      <c r="D10" s="77"/>
      <c r="E10" s="77"/>
      <c r="F10" s="77"/>
      <c r="G10" s="77"/>
      <c r="H10" s="291"/>
    </row>
    <row r="11" spans="1:9" x14ac:dyDescent="0.35">
      <c r="A11" s="78" t="s">
        <v>53</v>
      </c>
      <c r="B11" s="290" t="s">
        <v>217</v>
      </c>
      <c r="D11" s="77"/>
      <c r="E11" s="288"/>
      <c r="F11" s="288"/>
      <c r="G11" s="77"/>
      <c r="H11" s="291"/>
      <c r="I11" s="239"/>
    </row>
    <row r="12" spans="1:9" x14ac:dyDescent="0.35">
      <c r="A12" s="82" t="s">
        <v>55</v>
      </c>
      <c r="B12" s="231" t="s">
        <v>213</v>
      </c>
      <c r="D12" s="83"/>
      <c r="E12" s="83"/>
      <c r="F12" s="83"/>
      <c r="G12" s="83"/>
      <c r="H12" s="83"/>
    </row>
    <row r="13" spans="1:9" x14ac:dyDescent="0.35">
      <c r="A13" s="82" t="s">
        <v>56</v>
      </c>
      <c r="B13" s="290" t="s">
        <v>57</v>
      </c>
      <c r="D13" s="83"/>
      <c r="E13" s="291"/>
      <c r="F13" s="291"/>
      <c r="G13" s="291"/>
      <c r="H13" s="291"/>
    </row>
    <row r="14" spans="1:9" x14ac:dyDescent="0.35">
      <c r="A14" s="82" t="s">
        <v>1</v>
      </c>
      <c r="B14" s="290">
        <f>SUM(D20:D29)</f>
        <v>4783.8999999999996</v>
      </c>
      <c r="D14" s="83"/>
      <c r="E14" s="83"/>
      <c r="F14" s="83"/>
      <c r="G14" s="83"/>
      <c r="H14" s="292"/>
    </row>
    <row r="15" spans="1:9" x14ac:dyDescent="0.35">
      <c r="A15" s="82" t="s">
        <v>58</v>
      </c>
      <c r="B15" s="233" t="s">
        <v>170</v>
      </c>
      <c r="D15" s="83"/>
      <c r="E15" s="83"/>
      <c r="F15" s="83"/>
      <c r="G15" s="83"/>
      <c r="H15" s="291"/>
    </row>
    <row r="16" spans="1:9" x14ac:dyDescent="0.35">
      <c r="A16" s="82" t="s">
        <v>60</v>
      </c>
      <c r="B16" s="90" t="s">
        <v>216</v>
      </c>
      <c r="D16" s="83"/>
      <c r="E16" s="83"/>
      <c r="F16" s="83"/>
      <c r="G16" s="83"/>
      <c r="H16" s="89"/>
    </row>
    <row r="17" spans="1:9" x14ac:dyDescent="0.35">
      <c r="A17" s="82" t="s">
        <v>114</v>
      </c>
      <c r="B17" s="82" t="s">
        <v>25</v>
      </c>
      <c r="C17" s="82"/>
      <c r="D17" s="81"/>
      <c r="E17" s="81"/>
      <c r="F17" s="81"/>
      <c r="G17" s="81"/>
      <c r="H17" s="81"/>
      <c r="I17" s="82"/>
    </row>
    <row r="18" spans="1:9" ht="15.65" customHeight="1" x14ac:dyDescent="0.35">
      <c r="A18" s="395" t="s">
        <v>5</v>
      </c>
      <c r="B18" s="400" t="s">
        <v>113</v>
      </c>
      <c r="C18" s="395" t="s">
        <v>62</v>
      </c>
      <c r="D18" s="395" t="s">
        <v>4</v>
      </c>
      <c r="E18" s="395" t="s">
        <v>63</v>
      </c>
      <c r="F18" s="395"/>
      <c r="G18" s="395"/>
      <c r="H18" s="395"/>
      <c r="I18" s="395" t="s">
        <v>64</v>
      </c>
    </row>
    <row r="19" spans="1:9" ht="31" x14ac:dyDescent="0.35">
      <c r="A19" s="395"/>
      <c r="B19" s="401"/>
      <c r="C19" s="395"/>
      <c r="D19" s="396"/>
      <c r="E19" s="91" t="s">
        <v>199</v>
      </c>
      <c r="F19" s="91" t="s">
        <v>166</v>
      </c>
      <c r="G19" s="91" t="s">
        <v>167</v>
      </c>
      <c r="H19" s="91" t="s">
        <v>136</v>
      </c>
      <c r="I19" s="395"/>
    </row>
    <row r="20" spans="1:9" ht="31" x14ac:dyDescent="0.35">
      <c r="A20" s="277" t="s">
        <v>130</v>
      </c>
      <c r="B20" s="282">
        <v>140960</v>
      </c>
      <c r="C20" s="283" t="s">
        <v>125</v>
      </c>
      <c r="D20" s="287"/>
      <c r="E20" s="286"/>
      <c r="F20" s="296">
        <v>0.25</v>
      </c>
      <c r="G20" s="284">
        <v>8.3333333333333329E-2</v>
      </c>
      <c r="H20" s="296">
        <f t="shared" ref="H20:H29" si="0">F20+G20</f>
        <v>0.33333333333333331</v>
      </c>
      <c r="I20" s="287" t="s">
        <v>131</v>
      </c>
    </row>
    <row r="21" spans="1:9" x14ac:dyDescent="0.35">
      <c r="A21" s="293" t="s">
        <v>70</v>
      </c>
      <c r="B21" s="295">
        <v>620960</v>
      </c>
      <c r="C21" s="273" t="s">
        <v>159</v>
      </c>
      <c r="D21" s="287">
        <v>2020</v>
      </c>
      <c r="E21" s="286">
        <v>1.8333333333333333</v>
      </c>
      <c r="F21" s="281">
        <f t="shared" ref="F21:F29" si="1">E21+H20</f>
        <v>2.1666666666666665</v>
      </c>
      <c r="G21" s="285">
        <v>8.3333333333333329E-2</v>
      </c>
      <c r="H21" s="281">
        <f t="shared" si="0"/>
        <v>2.25</v>
      </c>
      <c r="I21" s="287" t="s">
        <v>200</v>
      </c>
    </row>
    <row r="22" spans="1:9" x14ac:dyDescent="0.35">
      <c r="A22" s="293" t="s">
        <v>80</v>
      </c>
      <c r="B22" s="287">
        <v>625960</v>
      </c>
      <c r="C22" s="294" t="s">
        <v>81</v>
      </c>
      <c r="D22" s="270">
        <v>337</v>
      </c>
      <c r="E22" s="286">
        <v>0.27083333333333331</v>
      </c>
      <c r="F22" s="281">
        <f t="shared" si="1"/>
        <v>2.5208333333333335</v>
      </c>
      <c r="G22" s="285">
        <v>4.1666666666666664E-2</v>
      </c>
      <c r="H22" s="281">
        <f t="shared" si="0"/>
        <v>2.5625</v>
      </c>
      <c r="I22" s="287" t="s">
        <v>132</v>
      </c>
    </row>
    <row r="23" spans="1:9" x14ac:dyDescent="0.35">
      <c r="A23" s="293"/>
      <c r="B23" s="287"/>
      <c r="C23" s="294"/>
      <c r="D23" s="270"/>
      <c r="E23" s="286"/>
      <c r="F23" s="296">
        <f t="shared" si="1"/>
        <v>2.5625</v>
      </c>
      <c r="G23" s="284">
        <v>0.29166666666666669</v>
      </c>
      <c r="H23" s="296">
        <f t="shared" si="0"/>
        <v>2.8541666666666665</v>
      </c>
      <c r="I23" s="287" t="s">
        <v>201</v>
      </c>
    </row>
    <row r="24" spans="1:9" x14ac:dyDescent="0.35">
      <c r="A24" s="293" t="s">
        <v>80</v>
      </c>
      <c r="B24" s="287">
        <v>625960</v>
      </c>
      <c r="C24" s="294" t="s">
        <v>81</v>
      </c>
      <c r="D24" s="270"/>
      <c r="E24" s="286"/>
      <c r="F24" s="296">
        <f t="shared" si="1"/>
        <v>2.8541666666666665</v>
      </c>
      <c r="G24" s="284">
        <v>4.1666666666666664E-2</v>
      </c>
      <c r="H24" s="296">
        <f t="shared" si="0"/>
        <v>2.895833333333333</v>
      </c>
      <c r="I24" s="287" t="s">
        <v>131</v>
      </c>
    </row>
    <row r="25" spans="1:9" x14ac:dyDescent="0.35">
      <c r="A25" s="293" t="s">
        <v>70</v>
      </c>
      <c r="B25" s="287">
        <v>620960</v>
      </c>
      <c r="C25" s="294" t="s">
        <v>126</v>
      </c>
      <c r="D25" s="287">
        <v>337</v>
      </c>
      <c r="E25" s="286">
        <v>0.27083333333333331</v>
      </c>
      <c r="F25" s="296">
        <f t="shared" si="1"/>
        <v>3.1666666666666665</v>
      </c>
      <c r="G25" s="284">
        <v>4.1666666666666664E-2</v>
      </c>
      <c r="H25" s="296">
        <f t="shared" si="0"/>
        <v>3.208333333333333</v>
      </c>
      <c r="I25" s="287" t="s">
        <v>132</v>
      </c>
    </row>
    <row r="26" spans="1:9" x14ac:dyDescent="0.35">
      <c r="A26" s="293"/>
      <c r="B26" s="295"/>
      <c r="C26" s="297"/>
      <c r="D26" s="287"/>
      <c r="E26" s="286"/>
      <c r="F26" s="296">
        <f t="shared" si="1"/>
        <v>3.208333333333333</v>
      </c>
      <c r="G26" s="284">
        <v>0.70833333333333337</v>
      </c>
      <c r="H26" s="296">
        <f t="shared" si="0"/>
        <v>3.9166666666666665</v>
      </c>
      <c r="I26" s="287" t="s">
        <v>201</v>
      </c>
    </row>
    <row r="27" spans="1:9" x14ac:dyDescent="0.35">
      <c r="A27" s="293" t="s">
        <v>70</v>
      </c>
      <c r="B27" s="287">
        <v>620960</v>
      </c>
      <c r="C27" s="294" t="s">
        <v>126</v>
      </c>
      <c r="D27" s="287"/>
      <c r="E27" s="286"/>
      <c r="F27" s="281">
        <f t="shared" si="1"/>
        <v>3.9166666666666665</v>
      </c>
      <c r="G27" s="285">
        <v>4.1666666666666664E-2</v>
      </c>
      <c r="H27" s="281">
        <f t="shared" si="0"/>
        <v>3.958333333333333</v>
      </c>
      <c r="I27" s="287" t="s">
        <v>131</v>
      </c>
    </row>
    <row r="28" spans="1:9" ht="31" x14ac:dyDescent="0.35">
      <c r="A28" s="275" t="s">
        <v>154</v>
      </c>
      <c r="B28" s="276">
        <v>108960</v>
      </c>
      <c r="C28" s="273" t="s">
        <v>155</v>
      </c>
      <c r="D28" s="287">
        <v>2020</v>
      </c>
      <c r="E28" s="286">
        <v>1.875</v>
      </c>
      <c r="F28" s="296">
        <f t="shared" si="1"/>
        <v>5.833333333333333</v>
      </c>
      <c r="G28" s="284">
        <v>4.1666666666666664E-2</v>
      </c>
      <c r="H28" s="296">
        <f t="shared" si="0"/>
        <v>5.875</v>
      </c>
      <c r="I28" s="287" t="s">
        <v>132</v>
      </c>
    </row>
    <row r="29" spans="1:9" ht="31" x14ac:dyDescent="0.35">
      <c r="A29" s="277" t="s">
        <v>130</v>
      </c>
      <c r="B29" s="282">
        <v>140960</v>
      </c>
      <c r="C29" s="283" t="s">
        <v>125</v>
      </c>
      <c r="D29" s="287">
        <v>69.900000000000006</v>
      </c>
      <c r="E29" s="286">
        <v>6.25E-2</v>
      </c>
      <c r="F29" s="296">
        <f t="shared" si="1"/>
        <v>5.9375</v>
      </c>
      <c r="G29" s="284">
        <v>4.1666666666666664E-2</v>
      </c>
      <c r="H29" s="296">
        <f t="shared" si="0"/>
        <v>5.979166666666667</v>
      </c>
      <c r="I29" s="287" t="s">
        <v>132</v>
      </c>
    </row>
    <row r="30" spans="1:9" x14ac:dyDescent="0.35">
      <c r="A30" s="97"/>
      <c r="B30" s="97"/>
      <c r="C30" s="98"/>
      <c r="D30" s="99"/>
      <c r="E30" s="99"/>
      <c r="F30" s="100"/>
      <c r="G30" s="101"/>
      <c r="H30" s="298"/>
      <c r="I30" s="102"/>
    </row>
    <row r="31" spans="1:9" x14ac:dyDescent="0.35">
      <c r="A31" s="97" t="s">
        <v>73</v>
      </c>
      <c r="B31" s="103">
        <f>SUM(E20:E29,G20:G29)</f>
        <v>5.7291666666666679</v>
      </c>
      <c r="E31" s="298"/>
      <c r="F31" s="298"/>
      <c r="G31" s="298"/>
      <c r="H31" s="298"/>
      <c r="I31" s="298"/>
    </row>
    <row r="32" spans="1:9" x14ac:dyDescent="0.35">
      <c r="A32" s="104" t="s">
        <v>74</v>
      </c>
      <c r="B32" s="103">
        <f>SUM(E20:E29)</f>
        <v>4.3125</v>
      </c>
      <c r="D32" s="298"/>
      <c r="E32" s="298"/>
      <c r="F32" s="298"/>
      <c r="G32" s="298"/>
      <c r="H32" s="298"/>
      <c r="I32" s="298"/>
    </row>
    <row r="33" spans="1:9" x14ac:dyDescent="0.35">
      <c r="A33" s="104" t="s">
        <v>119</v>
      </c>
      <c r="B33" s="103">
        <f>G20+G21+G22+G24+G25+G27+G28+G29</f>
        <v>0.41666666666666669</v>
      </c>
      <c r="D33" s="298"/>
      <c r="E33" s="298"/>
      <c r="F33" s="298"/>
      <c r="G33" s="298"/>
      <c r="H33" s="298"/>
      <c r="I33" s="298"/>
    </row>
    <row r="34" spans="1:9" ht="15.75" customHeight="1" x14ac:dyDescent="0.35">
      <c r="A34" s="104" t="s">
        <v>120</v>
      </c>
      <c r="B34" s="103">
        <f>G23+G26</f>
        <v>1</v>
      </c>
      <c r="D34" s="298"/>
      <c r="E34" s="298"/>
      <c r="F34" s="298"/>
      <c r="G34" s="298"/>
      <c r="H34" s="298"/>
      <c r="I34" s="298"/>
    </row>
    <row r="35" spans="1:9" x14ac:dyDescent="0.35">
      <c r="A35" s="81"/>
      <c r="B35" s="81"/>
      <c r="C35" s="135"/>
      <c r="D35" s="298"/>
      <c r="E35" s="298"/>
      <c r="F35" s="298"/>
      <c r="G35" s="298"/>
      <c r="H35" s="298"/>
      <c r="I35" s="298"/>
    </row>
    <row r="36" spans="1:9" x14ac:dyDescent="0.35">
      <c r="A36" s="81"/>
      <c r="B36" s="81"/>
      <c r="C36" s="136"/>
      <c r="D36" s="298"/>
      <c r="E36" s="298"/>
      <c r="F36" s="298"/>
      <c r="G36" s="298"/>
      <c r="H36" s="298"/>
      <c r="I36" s="298"/>
    </row>
    <row r="37" spans="1:9" x14ac:dyDescent="0.35">
      <c r="A37" s="268" t="s">
        <v>191</v>
      </c>
    </row>
    <row r="38" spans="1:9" ht="72" customHeight="1" x14ac:dyDescent="0.35"/>
    <row r="39" spans="1:9" ht="46.5" customHeight="1" x14ac:dyDescent="0.35"/>
  </sheetData>
  <mergeCells count="8">
    <mergeCell ref="A7:I7"/>
    <mergeCell ref="A8:I8"/>
    <mergeCell ref="A18:A19"/>
    <mergeCell ref="B18:B19"/>
    <mergeCell ref="C18:C19"/>
    <mergeCell ref="D18:D19"/>
    <mergeCell ref="E18:H18"/>
    <mergeCell ref="I18:I19"/>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9"/>
  <sheetViews>
    <sheetView zoomScale="82" zoomScaleNormal="82" workbookViewId="0">
      <selection activeCell="C9" sqref="C9"/>
    </sheetView>
  </sheetViews>
  <sheetFormatPr defaultColWidth="9.1796875" defaultRowHeight="15.5" x14ac:dyDescent="0.35"/>
  <cols>
    <col min="1" max="1" width="42" style="42" customWidth="1"/>
    <col min="2" max="2" width="19.81640625" style="42" customWidth="1"/>
    <col min="3" max="3" width="45.26953125" style="42" customWidth="1"/>
    <col min="4" max="4" width="20.7265625" style="42" customWidth="1"/>
    <col min="5" max="5" width="15.453125" style="42" customWidth="1"/>
    <col min="6" max="6" width="19.26953125" style="42" customWidth="1"/>
    <col min="7" max="7" width="15.453125" style="42" customWidth="1"/>
    <col min="8" max="8" width="17.81640625" style="42" customWidth="1"/>
    <col min="9" max="9" width="42.81640625" style="42" customWidth="1"/>
    <col min="10" max="16384" width="9.1796875" style="42"/>
  </cols>
  <sheetData>
    <row r="1" spans="1:9" x14ac:dyDescent="0.35">
      <c r="A1" s="144" t="s">
        <v>12</v>
      </c>
      <c r="B1" s="144"/>
      <c r="C1" s="144" t="s">
        <v>12</v>
      </c>
      <c r="E1" s="145"/>
      <c r="F1" s="146"/>
      <c r="G1" s="146"/>
      <c r="H1" s="147"/>
      <c r="I1" s="144" t="s">
        <v>13</v>
      </c>
    </row>
    <row r="2" spans="1:9" ht="47.25" customHeight="1" x14ac:dyDescent="0.35">
      <c r="A2" s="56" t="s">
        <v>214</v>
      </c>
      <c r="B2" s="56"/>
      <c r="C2" s="49" t="s">
        <v>129</v>
      </c>
      <c r="E2" s="153"/>
      <c r="F2" s="154"/>
      <c r="G2" s="154"/>
      <c r="H2" s="154"/>
      <c r="I2" s="60" t="s">
        <v>85</v>
      </c>
    </row>
    <row r="3" spans="1:9" x14ac:dyDescent="0.35">
      <c r="A3" s="149" t="s">
        <v>215</v>
      </c>
      <c r="B3" s="149"/>
      <c r="C3" s="48"/>
      <c r="E3" s="150"/>
      <c r="F3" s="151"/>
      <c r="G3" s="151"/>
      <c r="H3" s="151"/>
      <c r="I3" s="48" t="s">
        <v>192</v>
      </c>
    </row>
    <row r="4" spans="1:9" x14ac:dyDescent="0.35">
      <c r="A4" s="140">
        <v>45860</v>
      </c>
      <c r="B4" s="140"/>
      <c r="C4" s="140">
        <f>A4</f>
        <v>45860</v>
      </c>
      <c r="E4" s="155"/>
      <c r="F4" s="155"/>
      <c r="G4" s="155"/>
      <c r="H4" s="155"/>
      <c r="I4" s="140">
        <f>A4</f>
        <v>45860</v>
      </c>
    </row>
    <row r="5" spans="1:9" x14ac:dyDescent="0.35">
      <c r="A5" s="89"/>
      <c r="B5" s="89"/>
      <c r="C5" s="162"/>
      <c r="D5" s="162"/>
      <c r="E5" s="155"/>
      <c r="F5" s="155"/>
      <c r="G5" s="155"/>
      <c r="H5" s="226"/>
      <c r="I5" s="226"/>
    </row>
    <row r="6" spans="1:9" x14ac:dyDescent="0.35">
      <c r="A6" s="289"/>
      <c r="B6" s="289"/>
      <c r="C6" s="81"/>
      <c r="D6" s="81"/>
      <c r="E6" s="81"/>
      <c r="F6" s="81"/>
      <c r="G6" s="81"/>
      <c r="H6" s="81"/>
      <c r="I6" s="81"/>
    </row>
    <row r="7" spans="1:9" x14ac:dyDescent="0.35">
      <c r="A7" s="411" t="s">
        <v>14</v>
      </c>
      <c r="B7" s="411"/>
      <c r="C7" s="411"/>
      <c r="D7" s="411"/>
      <c r="E7" s="411"/>
      <c r="F7" s="411"/>
      <c r="G7" s="411"/>
      <c r="H7" s="411"/>
      <c r="I7" s="411"/>
    </row>
    <row r="8" spans="1:9" x14ac:dyDescent="0.35">
      <c r="A8" s="404" t="s">
        <v>202</v>
      </c>
      <c r="B8" s="404"/>
      <c r="C8" s="404"/>
      <c r="D8" s="404"/>
      <c r="E8" s="404"/>
      <c r="F8" s="404"/>
      <c r="G8" s="404"/>
      <c r="H8" s="404"/>
      <c r="I8" s="404"/>
    </row>
    <row r="9" spans="1:9" x14ac:dyDescent="0.35">
      <c r="A9" s="82" t="s">
        <v>54</v>
      </c>
      <c r="B9" s="228">
        <v>45864</v>
      </c>
      <c r="D9" s="83"/>
      <c r="E9" s="84"/>
      <c r="F9" s="83"/>
      <c r="G9" s="83"/>
      <c r="H9" s="83"/>
    </row>
    <row r="10" spans="1:9" x14ac:dyDescent="0.35">
      <c r="A10" s="78" t="s">
        <v>51</v>
      </c>
      <c r="B10" s="290" t="s">
        <v>138</v>
      </c>
      <c r="D10" s="77"/>
      <c r="E10" s="77"/>
      <c r="F10" s="77"/>
      <c r="G10" s="77"/>
      <c r="H10" s="291"/>
    </row>
    <row r="11" spans="1:9" x14ac:dyDescent="0.35">
      <c r="A11" s="78" t="s">
        <v>53</v>
      </c>
      <c r="B11" s="290" t="s">
        <v>219</v>
      </c>
      <c r="D11" s="77"/>
      <c r="E11" s="288"/>
      <c r="F11" s="288"/>
      <c r="G11" s="77"/>
      <c r="H11" s="291"/>
      <c r="I11" s="239"/>
    </row>
    <row r="12" spans="1:9" x14ac:dyDescent="0.35">
      <c r="A12" s="82" t="s">
        <v>55</v>
      </c>
      <c r="B12" s="231" t="s">
        <v>212</v>
      </c>
      <c r="D12" s="83"/>
      <c r="E12" s="83"/>
      <c r="F12" s="83"/>
      <c r="G12" s="83"/>
      <c r="H12" s="83"/>
    </row>
    <row r="13" spans="1:9" x14ac:dyDescent="0.35">
      <c r="A13" s="82" t="s">
        <v>56</v>
      </c>
      <c r="B13" s="290" t="s">
        <v>57</v>
      </c>
      <c r="D13" s="83"/>
      <c r="E13" s="291"/>
      <c r="F13" s="291"/>
      <c r="G13" s="291"/>
      <c r="H13" s="291"/>
    </row>
    <row r="14" spans="1:9" x14ac:dyDescent="0.35">
      <c r="A14" s="82" t="s">
        <v>1</v>
      </c>
      <c r="B14" s="290">
        <f>SUM(D20:D29)</f>
        <v>4783.8999999999996</v>
      </c>
      <c r="D14" s="83"/>
      <c r="E14" s="83"/>
      <c r="F14" s="83"/>
      <c r="G14" s="83"/>
      <c r="H14" s="292"/>
    </row>
    <row r="15" spans="1:9" x14ac:dyDescent="0.35">
      <c r="A15" s="82" t="s">
        <v>58</v>
      </c>
      <c r="B15" s="233" t="s">
        <v>170</v>
      </c>
      <c r="D15" s="83"/>
      <c r="E15" s="83"/>
      <c r="F15" s="83"/>
      <c r="G15" s="83"/>
      <c r="H15" s="291"/>
    </row>
    <row r="16" spans="1:9" x14ac:dyDescent="0.35">
      <c r="A16" s="82" t="s">
        <v>60</v>
      </c>
      <c r="B16" s="90" t="s">
        <v>209</v>
      </c>
      <c r="D16" s="83"/>
      <c r="E16" s="83"/>
      <c r="F16" s="83"/>
      <c r="G16" s="83"/>
      <c r="H16" s="89"/>
    </row>
    <row r="17" spans="1:9" x14ac:dyDescent="0.35">
      <c r="A17" s="82" t="s">
        <v>114</v>
      </c>
      <c r="B17" s="82" t="s">
        <v>25</v>
      </c>
      <c r="C17" s="82"/>
      <c r="D17" s="81"/>
      <c r="E17" s="81"/>
      <c r="F17" s="81"/>
      <c r="G17" s="81"/>
      <c r="H17" s="81"/>
      <c r="I17" s="82"/>
    </row>
    <row r="18" spans="1:9" ht="15.65" customHeight="1" x14ac:dyDescent="0.35">
      <c r="A18" s="395" t="s">
        <v>5</v>
      </c>
      <c r="B18" s="400" t="s">
        <v>113</v>
      </c>
      <c r="C18" s="395" t="s">
        <v>62</v>
      </c>
      <c r="D18" s="395" t="s">
        <v>4</v>
      </c>
      <c r="E18" s="395" t="s">
        <v>63</v>
      </c>
      <c r="F18" s="395"/>
      <c r="G18" s="395"/>
      <c r="H18" s="395"/>
      <c r="I18" s="395" t="s">
        <v>64</v>
      </c>
    </row>
    <row r="19" spans="1:9" ht="31" x14ac:dyDescent="0.35">
      <c r="A19" s="395"/>
      <c r="B19" s="401"/>
      <c r="C19" s="395"/>
      <c r="D19" s="396"/>
      <c r="E19" s="91" t="s">
        <v>199</v>
      </c>
      <c r="F19" s="91" t="s">
        <v>166</v>
      </c>
      <c r="G19" s="91" t="s">
        <v>167</v>
      </c>
      <c r="H19" s="91" t="s">
        <v>136</v>
      </c>
      <c r="I19" s="395"/>
    </row>
    <row r="20" spans="1:9" ht="31" x14ac:dyDescent="0.35">
      <c r="A20" s="277" t="s">
        <v>130</v>
      </c>
      <c r="B20" s="282">
        <v>140960</v>
      </c>
      <c r="C20" s="283" t="s">
        <v>125</v>
      </c>
      <c r="D20" s="287"/>
      <c r="E20" s="286"/>
      <c r="F20" s="296">
        <v>0.25</v>
      </c>
      <c r="G20" s="284">
        <v>8.3333333333333329E-2</v>
      </c>
      <c r="H20" s="296">
        <f t="shared" ref="H20:H29" si="0">F20+G20</f>
        <v>0.33333333333333331</v>
      </c>
      <c r="I20" s="287" t="s">
        <v>131</v>
      </c>
    </row>
    <row r="21" spans="1:9" x14ac:dyDescent="0.35">
      <c r="A21" s="293" t="s">
        <v>70</v>
      </c>
      <c r="B21" s="295">
        <v>620960</v>
      </c>
      <c r="C21" s="273" t="s">
        <v>159</v>
      </c>
      <c r="D21" s="287">
        <v>2020</v>
      </c>
      <c r="E21" s="286">
        <v>1.8333333333333333</v>
      </c>
      <c r="F21" s="281">
        <f t="shared" ref="F21:F29" si="1">E21+H20</f>
        <v>2.1666666666666665</v>
      </c>
      <c r="G21" s="285">
        <v>8.3333333333333329E-2</v>
      </c>
      <c r="H21" s="281">
        <f t="shared" si="0"/>
        <v>2.25</v>
      </c>
      <c r="I21" s="287" t="s">
        <v>200</v>
      </c>
    </row>
    <row r="22" spans="1:9" x14ac:dyDescent="0.35">
      <c r="A22" s="293" t="s">
        <v>80</v>
      </c>
      <c r="B22" s="287">
        <v>625960</v>
      </c>
      <c r="C22" s="294" t="s">
        <v>81</v>
      </c>
      <c r="D22" s="270">
        <v>337</v>
      </c>
      <c r="E22" s="286">
        <v>0.27083333333333331</v>
      </c>
      <c r="F22" s="281">
        <f t="shared" si="1"/>
        <v>2.5208333333333335</v>
      </c>
      <c r="G22" s="285">
        <v>4.1666666666666664E-2</v>
      </c>
      <c r="H22" s="281">
        <f t="shared" si="0"/>
        <v>2.5625</v>
      </c>
      <c r="I22" s="287" t="s">
        <v>132</v>
      </c>
    </row>
    <row r="23" spans="1:9" x14ac:dyDescent="0.35">
      <c r="A23" s="293"/>
      <c r="B23" s="287"/>
      <c r="C23" s="294"/>
      <c r="D23" s="270"/>
      <c r="E23" s="286"/>
      <c r="F23" s="296">
        <f t="shared" si="1"/>
        <v>2.5625</v>
      </c>
      <c r="G23" s="284">
        <v>0.29166666666666669</v>
      </c>
      <c r="H23" s="296">
        <f t="shared" si="0"/>
        <v>2.8541666666666665</v>
      </c>
      <c r="I23" s="287" t="s">
        <v>201</v>
      </c>
    </row>
    <row r="24" spans="1:9" x14ac:dyDescent="0.35">
      <c r="A24" s="293" t="s">
        <v>80</v>
      </c>
      <c r="B24" s="287">
        <v>625960</v>
      </c>
      <c r="C24" s="294" t="s">
        <v>81</v>
      </c>
      <c r="D24" s="270"/>
      <c r="E24" s="286"/>
      <c r="F24" s="296">
        <f t="shared" si="1"/>
        <v>2.8541666666666665</v>
      </c>
      <c r="G24" s="284">
        <v>4.1666666666666664E-2</v>
      </c>
      <c r="H24" s="296">
        <f t="shared" si="0"/>
        <v>2.895833333333333</v>
      </c>
      <c r="I24" s="287" t="s">
        <v>131</v>
      </c>
    </row>
    <row r="25" spans="1:9" x14ac:dyDescent="0.35">
      <c r="A25" s="293" t="s">
        <v>70</v>
      </c>
      <c r="B25" s="287">
        <v>620960</v>
      </c>
      <c r="C25" s="294" t="s">
        <v>126</v>
      </c>
      <c r="D25" s="287">
        <v>337</v>
      </c>
      <c r="E25" s="286">
        <v>0.27083333333333331</v>
      </c>
      <c r="F25" s="296">
        <f t="shared" si="1"/>
        <v>3.1666666666666665</v>
      </c>
      <c r="G25" s="284">
        <v>4.1666666666666664E-2</v>
      </c>
      <c r="H25" s="296">
        <f t="shared" si="0"/>
        <v>3.208333333333333</v>
      </c>
      <c r="I25" s="287" t="s">
        <v>132</v>
      </c>
    </row>
    <row r="26" spans="1:9" x14ac:dyDescent="0.35">
      <c r="A26" s="293"/>
      <c r="B26" s="295"/>
      <c r="C26" s="297"/>
      <c r="D26" s="287"/>
      <c r="E26" s="286"/>
      <c r="F26" s="296">
        <f t="shared" si="1"/>
        <v>3.208333333333333</v>
      </c>
      <c r="G26" s="284">
        <v>0.70833333333333337</v>
      </c>
      <c r="H26" s="296">
        <f t="shared" si="0"/>
        <v>3.9166666666666665</v>
      </c>
      <c r="I26" s="287" t="s">
        <v>201</v>
      </c>
    </row>
    <row r="27" spans="1:9" x14ac:dyDescent="0.35">
      <c r="A27" s="293" t="s">
        <v>70</v>
      </c>
      <c r="B27" s="287">
        <v>620960</v>
      </c>
      <c r="C27" s="294" t="s">
        <v>126</v>
      </c>
      <c r="D27" s="287"/>
      <c r="E27" s="286"/>
      <c r="F27" s="281">
        <f t="shared" si="1"/>
        <v>3.9166666666666665</v>
      </c>
      <c r="G27" s="285">
        <v>4.1666666666666664E-2</v>
      </c>
      <c r="H27" s="281">
        <f t="shared" si="0"/>
        <v>3.958333333333333</v>
      </c>
      <c r="I27" s="287" t="s">
        <v>131</v>
      </c>
    </row>
    <row r="28" spans="1:9" ht="31" x14ac:dyDescent="0.35">
      <c r="A28" s="275" t="s">
        <v>154</v>
      </c>
      <c r="B28" s="276">
        <v>108960</v>
      </c>
      <c r="C28" s="273" t="s">
        <v>155</v>
      </c>
      <c r="D28" s="287">
        <v>2020</v>
      </c>
      <c r="E28" s="286">
        <v>1.875</v>
      </c>
      <c r="F28" s="296">
        <f t="shared" si="1"/>
        <v>5.833333333333333</v>
      </c>
      <c r="G28" s="284">
        <v>4.1666666666666664E-2</v>
      </c>
      <c r="H28" s="296">
        <f t="shared" si="0"/>
        <v>5.875</v>
      </c>
      <c r="I28" s="287" t="s">
        <v>132</v>
      </c>
    </row>
    <row r="29" spans="1:9" ht="31" x14ac:dyDescent="0.35">
      <c r="A29" s="277" t="s">
        <v>130</v>
      </c>
      <c r="B29" s="282">
        <v>140960</v>
      </c>
      <c r="C29" s="283" t="s">
        <v>125</v>
      </c>
      <c r="D29" s="287">
        <v>69.900000000000006</v>
      </c>
      <c r="E29" s="286">
        <v>6.25E-2</v>
      </c>
      <c r="F29" s="296">
        <f t="shared" si="1"/>
        <v>5.9375</v>
      </c>
      <c r="G29" s="284">
        <v>4.1666666666666664E-2</v>
      </c>
      <c r="H29" s="296">
        <f t="shared" si="0"/>
        <v>5.979166666666667</v>
      </c>
      <c r="I29" s="287" t="s">
        <v>132</v>
      </c>
    </row>
    <row r="30" spans="1:9" x14ac:dyDescent="0.35">
      <c r="A30" s="97"/>
      <c r="B30" s="97"/>
      <c r="C30" s="98"/>
      <c r="D30" s="99"/>
      <c r="E30" s="99"/>
      <c r="F30" s="100"/>
      <c r="G30" s="101"/>
      <c r="H30" s="298"/>
      <c r="I30" s="102"/>
    </row>
    <row r="31" spans="1:9" x14ac:dyDescent="0.35">
      <c r="A31" s="97" t="s">
        <v>73</v>
      </c>
      <c r="B31" s="103">
        <f>SUM(E20:E29,G20:G29)</f>
        <v>5.7291666666666679</v>
      </c>
      <c r="E31" s="298"/>
      <c r="F31" s="298"/>
      <c r="G31" s="298"/>
      <c r="H31" s="298"/>
      <c r="I31" s="298"/>
    </row>
    <row r="32" spans="1:9" x14ac:dyDescent="0.35">
      <c r="A32" s="104" t="s">
        <v>74</v>
      </c>
      <c r="B32" s="103">
        <f>SUM(E20:E29)</f>
        <v>4.3125</v>
      </c>
      <c r="D32" s="298"/>
      <c r="E32" s="298"/>
      <c r="F32" s="298"/>
      <c r="G32" s="298"/>
      <c r="H32" s="298"/>
      <c r="I32" s="298"/>
    </row>
    <row r="33" spans="1:9" x14ac:dyDescent="0.35">
      <c r="A33" s="104" t="s">
        <v>119</v>
      </c>
      <c r="B33" s="103">
        <f>G20+G21+G22+G24+G25+G27+G28+G29</f>
        <v>0.41666666666666669</v>
      </c>
      <c r="D33" s="298"/>
      <c r="E33" s="298"/>
      <c r="F33" s="298"/>
      <c r="G33" s="298"/>
      <c r="H33" s="298"/>
      <c r="I33" s="298"/>
    </row>
    <row r="34" spans="1:9" ht="15.75" customHeight="1" x14ac:dyDescent="0.35">
      <c r="A34" s="104" t="s">
        <v>120</v>
      </c>
      <c r="B34" s="103">
        <f>G23+G26</f>
        <v>1</v>
      </c>
      <c r="D34" s="298"/>
      <c r="E34" s="298"/>
      <c r="F34" s="298"/>
      <c r="G34" s="298"/>
      <c r="H34" s="298"/>
      <c r="I34" s="298"/>
    </row>
    <row r="35" spans="1:9" x14ac:dyDescent="0.35">
      <c r="A35" s="81"/>
      <c r="B35" s="81"/>
      <c r="C35" s="135"/>
      <c r="D35" s="298"/>
      <c r="E35" s="298"/>
      <c r="F35" s="298"/>
      <c r="G35" s="298"/>
      <c r="H35" s="298"/>
      <c r="I35" s="298"/>
    </row>
    <row r="36" spans="1:9" x14ac:dyDescent="0.35">
      <c r="A36" s="81"/>
      <c r="B36" s="81"/>
      <c r="C36" s="136"/>
      <c r="D36" s="298"/>
      <c r="E36" s="298"/>
      <c r="F36" s="298"/>
      <c r="G36" s="298"/>
      <c r="H36" s="298"/>
      <c r="I36" s="298"/>
    </row>
    <row r="37" spans="1:9" x14ac:dyDescent="0.35">
      <c r="A37" s="268" t="s">
        <v>191</v>
      </c>
    </row>
    <row r="38" spans="1:9" ht="72" customHeight="1" x14ac:dyDescent="0.35"/>
    <row r="39" spans="1:9" ht="46.5" customHeight="1" x14ac:dyDescent="0.35"/>
  </sheetData>
  <mergeCells count="8">
    <mergeCell ref="A7:I7"/>
    <mergeCell ref="A8:I8"/>
    <mergeCell ref="A18:A19"/>
    <mergeCell ref="B18:B19"/>
    <mergeCell ref="C18:C19"/>
    <mergeCell ref="D18:D19"/>
    <mergeCell ref="E18:H18"/>
    <mergeCell ref="I18:I1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42"/>
  <sheetViews>
    <sheetView view="pageBreakPreview" topLeftCell="A10" zoomScale="82" zoomScaleNormal="100" zoomScaleSheetLayoutView="82" workbookViewId="0">
      <selection activeCell="E25" sqref="E25:G25"/>
    </sheetView>
  </sheetViews>
  <sheetFormatPr defaultRowHeight="12.5" x14ac:dyDescent="0.25"/>
  <cols>
    <col min="1" max="1" width="37.1796875" customWidth="1"/>
    <col min="2" max="2" width="44.54296875" customWidth="1"/>
    <col min="3" max="6" width="11.7265625" customWidth="1"/>
    <col min="7" max="7" width="12.1796875" customWidth="1"/>
    <col min="8" max="8" width="41.54296875" customWidth="1"/>
  </cols>
  <sheetData>
    <row r="1" spans="1:8" ht="17.5" x14ac:dyDescent="0.25">
      <c r="A1" s="51" t="s">
        <v>13</v>
      </c>
      <c r="B1" s="51" t="s">
        <v>12</v>
      </c>
      <c r="C1" s="52"/>
      <c r="D1" s="53"/>
      <c r="E1" s="53"/>
      <c r="F1" s="54"/>
      <c r="G1" s="55"/>
      <c r="H1" s="51" t="s">
        <v>13</v>
      </c>
    </row>
    <row r="2" spans="1:8" ht="49.75" customHeight="1" x14ac:dyDescent="0.35">
      <c r="A2" s="56" t="s">
        <v>46</v>
      </c>
      <c r="B2" s="49" t="s">
        <v>47</v>
      </c>
      <c r="C2" s="57"/>
      <c r="D2" s="58"/>
      <c r="E2" s="58"/>
      <c r="F2" s="58"/>
      <c r="G2" s="59"/>
      <c r="H2" s="60" t="s">
        <v>48</v>
      </c>
    </row>
    <row r="3" spans="1:8" ht="15.5" x14ac:dyDescent="0.35">
      <c r="A3" s="61" t="s">
        <v>49</v>
      </c>
      <c r="B3" s="48" t="s">
        <v>44</v>
      </c>
      <c r="C3" s="62"/>
      <c r="D3" s="63"/>
      <c r="E3" s="63"/>
      <c r="F3" s="63"/>
      <c r="G3" s="64"/>
      <c r="H3" s="50" t="s">
        <v>50</v>
      </c>
    </row>
    <row r="4" spans="1:8" ht="15.5" x14ac:dyDescent="0.25">
      <c r="A4" s="65" t="s">
        <v>83</v>
      </c>
      <c r="B4" s="48" t="s">
        <v>84</v>
      </c>
      <c r="C4" s="66"/>
      <c r="D4" s="66"/>
      <c r="E4" s="66"/>
      <c r="F4" s="66"/>
      <c r="G4" s="67"/>
      <c r="H4" s="68" t="s">
        <v>84</v>
      </c>
    </row>
    <row r="5" spans="1:8" ht="14" x14ac:dyDescent="0.25">
      <c r="A5" s="69"/>
      <c r="B5" s="70"/>
      <c r="C5" s="70"/>
      <c r="D5" s="66"/>
      <c r="E5" s="66"/>
      <c r="F5" s="66"/>
      <c r="G5" s="71"/>
      <c r="H5" s="71"/>
    </row>
    <row r="6" spans="1:8" ht="14" x14ac:dyDescent="0.3">
      <c r="A6" s="72"/>
      <c r="B6" s="73"/>
      <c r="C6" s="73"/>
      <c r="D6" s="73"/>
      <c r="E6" s="73"/>
      <c r="F6" s="73"/>
      <c r="G6" s="73"/>
      <c r="H6" s="73"/>
    </row>
    <row r="7" spans="1:8" ht="18" x14ac:dyDescent="0.4">
      <c r="A7" s="74"/>
      <c r="B7" s="393" t="s">
        <v>14</v>
      </c>
      <c r="C7" s="393"/>
      <c r="D7" s="393"/>
      <c r="E7" s="393"/>
      <c r="F7" s="393"/>
      <c r="G7" s="393"/>
      <c r="H7" s="74"/>
    </row>
    <row r="8" spans="1:8" ht="20" x14ac:dyDescent="0.25">
      <c r="A8" s="394" t="s">
        <v>78</v>
      </c>
      <c r="B8" s="394"/>
      <c r="C8" s="394"/>
      <c r="D8" s="394"/>
      <c r="E8" s="394"/>
      <c r="F8" s="394"/>
      <c r="G8" s="394"/>
      <c r="H8" s="394"/>
    </row>
    <row r="9" spans="1:8" ht="17.5" x14ac:dyDescent="0.25">
      <c r="A9" s="75"/>
      <c r="B9" s="75"/>
      <c r="C9" s="75"/>
      <c r="D9" s="75"/>
      <c r="E9" s="75"/>
      <c r="F9" s="75"/>
      <c r="G9" s="75"/>
      <c r="H9" s="76"/>
    </row>
    <row r="10" spans="1:8" ht="15.5" x14ac:dyDescent="0.25">
      <c r="A10" s="77"/>
      <c r="B10" s="78" t="s">
        <v>51</v>
      </c>
      <c r="C10" s="77"/>
      <c r="D10" s="77"/>
      <c r="E10" s="77"/>
      <c r="F10" s="77"/>
      <c r="G10" s="79"/>
      <c r="H10" s="80" t="s">
        <v>52</v>
      </c>
    </row>
    <row r="11" spans="1:8" ht="17.5" x14ac:dyDescent="0.35">
      <c r="A11" s="77"/>
      <c r="B11" s="78" t="s">
        <v>53</v>
      </c>
      <c r="C11" s="77"/>
      <c r="D11" s="108"/>
      <c r="E11" s="108"/>
      <c r="F11" s="77"/>
      <c r="G11" s="79"/>
      <c r="H11" s="80"/>
    </row>
    <row r="12" spans="1:8" ht="15.5" x14ac:dyDescent="0.35">
      <c r="A12" s="81"/>
      <c r="B12" s="82" t="s">
        <v>54</v>
      </c>
      <c r="C12" s="83"/>
      <c r="D12" s="84"/>
      <c r="E12" s="83"/>
      <c r="F12" s="83"/>
      <c r="G12" s="83"/>
      <c r="H12" s="85" t="s">
        <v>82</v>
      </c>
    </row>
    <row r="13" spans="1:8" ht="15.5" x14ac:dyDescent="0.35">
      <c r="A13" s="81"/>
      <c r="B13" s="82" t="s">
        <v>55</v>
      </c>
      <c r="C13" s="83"/>
      <c r="D13" s="83"/>
      <c r="E13" s="83"/>
      <c r="F13" s="83"/>
      <c r="G13" s="83"/>
      <c r="H13" s="82" t="s">
        <v>79</v>
      </c>
    </row>
    <row r="14" spans="1:8" ht="15.5" x14ac:dyDescent="0.35">
      <c r="A14" s="81"/>
      <c r="B14" s="82" t="s">
        <v>56</v>
      </c>
      <c r="C14" s="83"/>
      <c r="D14" s="79"/>
      <c r="E14" s="79"/>
      <c r="F14" s="79"/>
      <c r="G14" s="79"/>
      <c r="H14" s="80" t="s">
        <v>57</v>
      </c>
    </row>
    <row r="15" spans="1:8" ht="15.5" x14ac:dyDescent="0.35">
      <c r="A15" s="86"/>
      <c r="B15" s="82" t="s">
        <v>1</v>
      </c>
      <c r="C15" s="83"/>
      <c r="D15" s="83"/>
      <c r="E15" s="83"/>
      <c r="F15" s="83"/>
      <c r="G15" s="87"/>
      <c r="H15" s="80">
        <f>SUM(C23:C35)</f>
        <v>4264</v>
      </c>
    </row>
    <row r="16" spans="1:8" ht="15.5" x14ac:dyDescent="0.35">
      <c r="A16" s="81"/>
      <c r="B16" s="82" t="s">
        <v>58</v>
      </c>
      <c r="C16" s="83"/>
      <c r="D16" s="83"/>
      <c r="E16" s="83"/>
      <c r="F16" s="83"/>
      <c r="G16" s="79"/>
      <c r="H16" s="88" t="s">
        <v>59</v>
      </c>
    </row>
    <row r="17" spans="1:8" ht="15.5" x14ac:dyDescent="0.35">
      <c r="A17" s="81"/>
      <c r="B17" s="82" t="s">
        <v>60</v>
      </c>
      <c r="C17" s="83"/>
      <c r="D17" s="83"/>
      <c r="E17" s="83"/>
      <c r="F17" s="83"/>
      <c r="G17" s="89"/>
      <c r="H17" s="90" t="s">
        <v>61</v>
      </c>
    </row>
    <row r="18" spans="1:8" ht="15.5" x14ac:dyDescent="0.35">
      <c r="A18" s="81"/>
      <c r="B18" s="82"/>
      <c r="C18" s="81"/>
      <c r="D18" s="81"/>
      <c r="E18" s="81"/>
      <c r="F18" s="81"/>
      <c r="G18" s="81"/>
      <c r="H18" s="82"/>
    </row>
    <row r="19" spans="1:8" ht="15.5" x14ac:dyDescent="0.35">
      <c r="A19" s="81"/>
      <c r="B19" s="82"/>
      <c r="C19" s="81"/>
      <c r="D19" s="81"/>
      <c r="E19" s="81"/>
      <c r="F19" s="81"/>
      <c r="G19" s="81"/>
      <c r="H19" s="82"/>
    </row>
    <row r="20" spans="1:8" ht="17.5" x14ac:dyDescent="0.35">
      <c r="A20" s="109" t="s">
        <v>25</v>
      </c>
      <c r="B20" s="82"/>
      <c r="C20" s="81"/>
      <c r="D20" s="81"/>
      <c r="E20" s="81"/>
      <c r="F20" s="81"/>
      <c r="G20" s="81"/>
      <c r="H20" s="82"/>
    </row>
    <row r="21" spans="1:8" ht="15.5" x14ac:dyDescent="0.25">
      <c r="A21" s="395" t="s">
        <v>5</v>
      </c>
      <c r="B21" s="395" t="s">
        <v>62</v>
      </c>
      <c r="C21" s="395" t="s">
        <v>4</v>
      </c>
      <c r="D21" s="395" t="s">
        <v>63</v>
      </c>
      <c r="E21" s="395"/>
      <c r="F21" s="395"/>
      <c r="G21" s="395"/>
      <c r="H21" s="395" t="s">
        <v>64</v>
      </c>
    </row>
    <row r="22" spans="1:8" ht="31" x14ac:dyDescent="0.25">
      <c r="A22" s="395"/>
      <c r="B22" s="395"/>
      <c r="C22" s="396"/>
      <c r="D22" s="91" t="s">
        <v>65</v>
      </c>
      <c r="E22" s="91" t="s">
        <v>8</v>
      </c>
      <c r="F22" s="91" t="s">
        <v>9</v>
      </c>
      <c r="G22" s="91" t="s">
        <v>10</v>
      </c>
      <c r="H22" s="395"/>
    </row>
    <row r="23" spans="1:8" ht="42" customHeight="1" x14ac:dyDescent="0.25">
      <c r="A23" s="92" t="s">
        <v>66</v>
      </c>
      <c r="B23" s="93" t="s">
        <v>67</v>
      </c>
      <c r="C23" s="92"/>
      <c r="D23" s="94"/>
      <c r="E23" s="95">
        <v>0.375</v>
      </c>
      <c r="F23" s="95">
        <v>8.3333333333333329E-2</v>
      </c>
      <c r="G23" s="95">
        <f>E23+F23</f>
        <v>0.45833333333333331</v>
      </c>
      <c r="H23" s="92" t="s">
        <v>68</v>
      </c>
    </row>
    <row r="24" spans="1:8" ht="24" customHeight="1" x14ac:dyDescent="0.25">
      <c r="A24" s="92"/>
      <c r="B24" s="93" t="s">
        <v>23</v>
      </c>
      <c r="C24" s="92"/>
      <c r="D24" s="96">
        <v>1.5</v>
      </c>
      <c r="E24" s="95">
        <f>G23+D24</f>
        <v>1.9583333333333333</v>
      </c>
      <c r="F24" s="95">
        <v>0.25</v>
      </c>
      <c r="G24" s="95">
        <f>E24+F24</f>
        <v>2.208333333333333</v>
      </c>
      <c r="H24" s="92" t="s">
        <v>69</v>
      </c>
    </row>
    <row r="25" spans="1:8" ht="33" customHeight="1" x14ac:dyDescent="0.25">
      <c r="A25" s="92" t="s">
        <v>70</v>
      </c>
      <c r="B25" s="93" t="s">
        <v>71</v>
      </c>
      <c r="C25" s="92">
        <v>1806</v>
      </c>
      <c r="D25" s="96">
        <v>0.33333333333333331</v>
      </c>
      <c r="E25" s="95">
        <f>D25+G24</f>
        <v>2.5416666666666665</v>
      </c>
      <c r="F25" s="95">
        <v>8.3333333333333329E-2</v>
      </c>
      <c r="G25" s="95">
        <f t="shared" ref="G25:G35" si="0">E25+F25</f>
        <v>2.625</v>
      </c>
      <c r="H25" s="92" t="s">
        <v>72</v>
      </c>
    </row>
    <row r="26" spans="1:8" ht="23.25" customHeight="1" x14ac:dyDescent="0.25">
      <c r="A26" s="92"/>
      <c r="B26" s="93" t="s">
        <v>23</v>
      </c>
      <c r="C26" s="92"/>
      <c r="D26" s="96"/>
      <c r="E26" s="95">
        <f t="shared" ref="E26:E35" si="1">D26+G25</f>
        <v>2.625</v>
      </c>
      <c r="F26" s="95">
        <v>8.3333333333333329E-2</v>
      </c>
      <c r="G26" s="95">
        <f t="shared" si="0"/>
        <v>2.7083333333333335</v>
      </c>
      <c r="H26" s="92" t="s">
        <v>69</v>
      </c>
    </row>
    <row r="27" spans="1:8" ht="27" customHeight="1" x14ac:dyDescent="0.25">
      <c r="A27" s="92" t="s">
        <v>70</v>
      </c>
      <c r="B27" s="93" t="s">
        <v>71</v>
      </c>
      <c r="C27" s="92"/>
      <c r="D27" s="96"/>
      <c r="E27" s="95">
        <f t="shared" si="1"/>
        <v>2.7083333333333335</v>
      </c>
      <c r="F27" s="95">
        <v>8.3333333333333329E-2</v>
      </c>
      <c r="G27" s="95">
        <f t="shared" si="0"/>
        <v>2.791666666666667</v>
      </c>
      <c r="H27" s="92" t="s">
        <v>68</v>
      </c>
    </row>
    <row r="28" spans="1:8" ht="27" customHeight="1" x14ac:dyDescent="0.25">
      <c r="A28" s="92" t="s">
        <v>80</v>
      </c>
      <c r="B28" s="93" t="s">
        <v>81</v>
      </c>
      <c r="C28" s="92">
        <v>326</v>
      </c>
      <c r="D28" s="96">
        <v>0.29166666666666669</v>
      </c>
      <c r="E28" s="95">
        <f t="shared" si="1"/>
        <v>3.0833333333333335</v>
      </c>
      <c r="F28" s="95">
        <v>8.3333333333333329E-2</v>
      </c>
      <c r="G28" s="95">
        <f t="shared" si="0"/>
        <v>3.166666666666667</v>
      </c>
      <c r="H28" s="92" t="s">
        <v>72</v>
      </c>
    </row>
    <row r="29" spans="1:8" ht="27" customHeight="1" x14ac:dyDescent="0.25">
      <c r="A29" s="92" t="s">
        <v>80</v>
      </c>
      <c r="B29" s="93" t="s">
        <v>81</v>
      </c>
      <c r="C29" s="92"/>
      <c r="D29" s="96"/>
      <c r="E29" s="95">
        <f t="shared" si="1"/>
        <v>3.166666666666667</v>
      </c>
      <c r="F29" s="95">
        <v>8.3333333333333329E-2</v>
      </c>
      <c r="G29" s="95">
        <f t="shared" si="0"/>
        <v>3.2500000000000004</v>
      </c>
      <c r="H29" s="92" t="s">
        <v>68</v>
      </c>
    </row>
    <row r="30" spans="1:8" ht="27" customHeight="1" x14ac:dyDescent="0.25">
      <c r="A30" s="92"/>
      <c r="B30" s="93" t="s">
        <v>23</v>
      </c>
      <c r="C30" s="92"/>
      <c r="D30" s="96"/>
      <c r="E30" s="95">
        <f>G29+D30</f>
        <v>3.2500000000000004</v>
      </c>
      <c r="F30" s="95">
        <v>0.16666666666666666</v>
      </c>
      <c r="G30" s="95">
        <f t="shared" si="0"/>
        <v>3.416666666666667</v>
      </c>
      <c r="H30" s="92" t="s">
        <v>69</v>
      </c>
    </row>
    <row r="31" spans="1:8" ht="27" customHeight="1" x14ac:dyDescent="0.25">
      <c r="A31" s="92" t="s">
        <v>70</v>
      </c>
      <c r="B31" s="93" t="s">
        <v>71</v>
      </c>
      <c r="C31" s="92">
        <v>326</v>
      </c>
      <c r="D31" s="96">
        <v>0.29166666666666669</v>
      </c>
      <c r="E31" s="95">
        <f>G30+D31</f>
        <v>3.7083333333333335</v>
      </c>
      <c r="F31" s="95">
        <v>8.3333333333333329E-2</v>
      </c>
      <c r="G31" s="95">
        <f t="shared" si="0"/>
        <v>3.791666666666667</v>
      </c>
      <c r="H31" s="92" t="s">
        <v>72</v>
      </c>
    </row>
    <row r="32" spans="1:8" ht="27" customHeight="1" x14ac:dyDescent="0.25">
      <c r="A32" s="92"/>
      <c r="B32" s="93" t="s">
        <v>23</v>
      </c>
      <c r="C32" s="92"/>
      <c r="D32" s="96"/>
      <c r="E32" s="95">
        <f t="shared" si="1"/>
        <v>3.791666666666667</v>
      </c>
      <c r="F32" s="95">
        <v>0.20833333333333334</v>
      </c>
      <c r="G32" s="95">
        <f t="shared" si="0"/>
        <v>4</v>
      </c>
      <c r="H32" s="92" t="s">
        <v>69</v>
      </c>
    </row>
    <row r="33" spans="1:8" ht="27" customHeight="1" x14ac:dyDescent="0.25">
      <c r="A33" s="92" t="s">
        <v>70</v>
      </c>
      <c r="B33" s="93" t="s">
        <v>71</v>
      </c>
      <c r="C33" s="92"/>
      <c r="D33" s="96"/>
      <c r="E33" s="95">
        <f t="shared" si="1"/>
        <v>4</v>
      </c>
      <c r="F33" s="95">
        <v>8.3333333333333329E-2</v>
      </c>
      <c r="G33" s="95">
        <f t="shared" si="0"/>
        <v>4.083333333333333</v>
      </c>
      <c r="H33" s="92" t="s">
        <v>68</v>
      </c>
    </row>
    <row r="34" spans="1:8" ht="21.25" customHeight="1" x14ac:dyDescent="0.25">
      <c r="A34" s="92"/>
      <c r="B34" s="93" t="s">
        <v>23</v>
      </c>
      <c r="C34" s="92"/>
      <c r="D34" s="96">
        <v>1.375</v>
      </c>
      <c r="E34" s="95">
        <f t="shared" si="1"/>
        <v>5.458333333333333</v>
      </c>
      <c r="F34" s="95">
        <v>0.25</v>
      </c>
      <c r="G34" s="95">
        <f t="shared" si="0"/>
        <v>5.708333333333333</v>
      </c>
      <c r="H34" s="92" t="s">
        <v>69</v>
      </c>
    </row>
    <row r="35" spans="1:8" ht="40.75" customHeight="1" x14ac:dyDescent="0.25">
      <c r="A35" s="92" t="s">
        <v>66</v>
      </c>
      <c r="B35" s="93" t="s">
        <v>67</v>
      </c>
      <c r="C35" s="92">
        <v>1806</v>
      </c>
      <c r="D35" s="96">
        <v>0.20833333333333334</v>
      </c>
      <c r="E35" s="95">
        <f t="shared" si="1"/>
        <v>5.9166666666666661</v>
      </c>
      <c r="F35" s="95">
        <v>8.3333333333333329E-2</v>
      </c>
      <c r="G35" s="95">
        <f t="shared" si="0"/>
        <v>5.9999999999999991</v>
      </c>
      <c r="H35" s="92" t="s">
        <v>72</v>
      </c>
    </row>
    <row r="36" spans="1:8" ht="15.5" x14ac:dyDescent="0.35">
      <c r="A36" s="97"/>
      <c r="B36" s="98"/>
      <c r="C36" s="99"/>
      <c r="D36" s="99"/>
      <c r="E36" s="100"/>
      <c r="F36" s="101"/>
      <c r="G36" s="101"/>
      <c r="H36" s="102"/>
    </row>
    <row r="37" spans="1:8" ht="15.5" x14ac:dyDescent="0.35">
      <c r="A37" s="97" t="s">
        <v>73</v>
      </c>
      <c r="B37" s="103">
        <f>SUM(D23:D35,F23:F35)</f>
        <v>5.6249999999999973</v>
      </c>
      <c r="C37" s="99"/>
      <c r="D37" s="99"/>
      <c r="E37" s="100"/>
      <c r="F37" s="101"/>
      <c r="G37" s="101"/>
      <c r="H37" s="102"/>
    </row>
    <row r="38" spans="1:8" ht="15.5" x14ac:dyDescent="0.3">
      <c r="A38" s="104" t="s">
        <v>74</v>
      </c>
      <c r="B38" s="103">
        <f>SUM(D23:D35)</f>
        <v>4</v>
      </c>
      <c r="C38" s="105"/>
      <c r="D38" s="100"/>
      <c r="E38" s="99"/>
      <c r="F38" s="106" t="s">
        <v>75</v>
      </c>
      <c r="G38" s="106"/>
      <c r="H38" s="106"/>
    </row>
    <row r="39" spans="1:8" ht="15.5" x14ac:dyDescent="0.35">
      <c r="A39" s="104" t="s">
        <v>76</v>
      </c>
      <c r="B39" s="103">
        <f>SUM(F23,F25,F27,F28,F29,F31,F33,F35)</f>
        <v>0.66666666666666663</v>
      </c>
      <c r="C39" s="99"/>
      <c r="D39" s="99"/>
      <c r="E39" s="105"/>
      <c r="F39" s="101"/>
      <c r="G39" s="107"/>
      <c r="H39" s="102"/>
    </row>
    <row r="40" spans="1:8" ht="15.5" x14ac:dyDescent="0.35">
      <c r="A40" s="104" t="s">
        <v>77</v>
      </c>
      <c r="B40" s="103">
        <f>SUM(F24,F26,F30,F32,F34)</f>
        <v>0.95833333333333337</v>
      </c>
      <c r="C40" s="105"/>
      <c r="D40" s="99"/>
      <c r="E40" s="100"/>
      <c r="F40" s="101"/>
      <c r="G40" s="101"/>
      <c r="H40" s="102"/>
    </row>
    <row r="41" spans="1:8" ht="15.5" x14ac:dyDescent="0.35">
      <c r="A41" s="81"/>
      <c r="B41" s="81"/>
      <c r="C41" s="81"/>
      <c r="D41" s="81"/>
      <c r="E41" s="81"/>
      <c r="F41" s="81"/>
      <c r="G41" s="81"/>
      <c r="H41" s="81"/>
    </row>
    <row r="42" spans="1:8" ht="15.5" x14ac:dyDescent="0.35">
      <c r="A42" s="81"/>
      <c r="B42" s="392" t="s">
        <v>45</v>
      </c>
      <c r="C42" s="392"/>
      <c r="D42" s="392"/>
      <c r="E42" s="392"/>
      <c r="F42" s="392"/>
      <c r="G42" s="392"/>
      <c r="H42" s="81"/>
    </row>
  </sheetData>
  <mergeCells count="8">
    <mergeCell ref="B42:G42"/>
    <mergeCell ref="B7:G7"/>
    <mergeCell ref="A8:H8"/>
    <mergeCell ref="A21:A22"/>
    <mergeCell ref="B21:B22"/>
    <mergeCell ref="C21:C22"/>
    <mergeCell ref="D21:G21"/>
    <mergeCell ref="H21:H22"/>
  </mergeCells>
  <printOptions horizontalCentered="1" verticalCentered="1"/>
  <pageMargins left="0" right="0" top="0" bottom="0" header="0" footer="0"/>
  <pageSetup paperSize="9" scale="65"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9"/>
  <sheetViews>
    <sheetView zoomScale="82" zoomScaleNormal="82" workbookViewId="0">
      <selection activeCell="F22" sqref="F21:F22"/>
    </sheetView>
  </sheetViews>
  <sheetFormatPr defaultColWidth="9.1796875" defaultRowHeight="15.5" x14ac:dyDescent="0.35"/>
  <cols>
    <col min="1" max="1" width="42" style="42" customWidth="1"/>
    <col min="2" max="2" width="19.81640625" style="42" customWidth="1"/>
    <col min="3" max="3" width="45.26953125" style="42" customWidth="1"/>
    <col min="4" max="4" width="20.7265625" style="42" customWidth="1"/>
    <col min="5" max="5" width="15.453125" style="42" customWidth="1"/>
    <col min="6" max="6" width="19.26953125" style="42" customWidth="1"/>
    <col min="7" max="7" width="15.453125" style="42" customWidth="1"/>
    <col min="8" max="8" width="17.81640625" style="42" customWidth="1"/>
    <col min="9" max="9" width="42.81640625" style="42" customWidth="1"/>
    <col min="10" max="16384" width="9.1796875" style="42"/>
  </cols>
  <sheetData>
    <row r="1" spans="1:9" x14ac:dyDescent="0.35">
      <c r="A1" s="144" t="s">
        <v>12</v>
      </c>
      <c r="B1" s="144"/>
      <c r="C1" s="144" t="s">
        <v>12</v>
      </c>
      <c r="E1" s="145"/>
      <c r="F1" s="146"/>
      <c r="G1" s="146"/>
      <c r="H1" s="147"/>
      <c r="I1" s="144" t="s">
        <v>13</v>
      </c>
    </row>
    <row r="2" spans="1:9" ht="47.25" customHeight="1" x14ac:dyDescent="0.35">
      <c r="A2" s="56" t="s">
        <v>214</v>
      </c>
      <c r="B2" s="56"/>
      <c r="C2" s="49" t="s">
        <v>129</v>
      </c>
      <c r="E2" s="153"/>
      <c r="F2" s="154"/>
      <c r="G2" s="154"/>
      <c r="H2" s="154"/>
      <c r="I2" s="60" t="s">
        <v>85</v>
      </c>
    </row>
    <row r="3" spans="1:9" x14ac:dyDescent="0.35">
      <c r="A3" s="149" t="s">
        <v>215</v>
      </c>
      <c r="B3" s="149"/>
      <c r="C3" s="48"/>
      <c r="E3" s="150"/>
      <c r="F3" s="151"/>
      <c r="G3" s="151"/>
      <c r="H3" s="151"/>
      <c r="I3" s="48" t="s">
        <v>192</v>
      </c>
    </row>
    <row r="4" spans="1:9" x14ac:dyDescent="0.35">
      <c r="A4" s="140">
        <v>45868</v>
      </c>
      <c r="B4" s="140"/>
      <c r="C4" s="140">
        <f>A4</f>
        <v>45868</v>
      </c>
      <c r="E4" s="155"/>
      <c r="F4" s="155"/>
      <c r="G4" s="155"/>
      <c r="H4" s="155"/>
      <c r="I4" s="140">
        <f>A4</f>
        <v>45868</v>
      </c>
    </row>
    <row r="5" spans="1:9" x14ac:dyDescent="0.35">
      <c r="A5" s="89"/>
      <c r="B5" s="89"/>
      <c r="C5" s="162"/>
      <c r="D5" s="162"/>
      <c r="E5" s="155"/>
      <c r="F5" s="155"/>
      <c r="G5" s="155"/>
      <c r="H5" s="226"/>
      <c r="I5" s="226"/>
    </row>
    <row r="6" spans="1:9" x14ac:dyDescent="0.35">
      <c r="A6" s="289"/>
      <c r="B6" s="289"/>
      <c r="C6" s="81"/>
      <c r="D6" s="81"/>
      <c r="E6" s="81"/>
      <c r="F6" s="81"/>
      <c r="G6" s="81"/>
      <c r="H6" s="81"/>
      <c r="I6" s="81"/>
    </row>
    <row r="7" spans="1:9" x14ac:dyDescent="0.35">
      <c r="A7" s="411" t="s">
        <v>14</v>
      </c>
      <c r="B7" s="411"/>
      <c r="C7" s="411"/>
      <c r="D7" s="411"/>
      <c r="E7" s="411"/>
      <c r="F7" s="411"/>
      <c r="G7" s="411"/>
      <c r="H7" s="411"/>
      <c r="I7" s="411"/>
    </row>
    <row r="8" spans="1:9" x14ac:dyDescent="0.35">
      <c r="A8" s="404" t="s">
        <v>202</v>
      </c>
      <c r="B8" s="404"/>
      <c r="C8" s="404"/>
      <c r="D8" s="404"/>
      <c r="E8" s="404"/>
      <c r="F8" s="404"/>
      <c r="G8" s="404"/>
      <c r="H8" s="404"/>
      <c r="I8" s="404"/>
    </row>
    <row r="9" spans="1:9" x14ac:dyDescent="0.35">
      <c r="A9" s="82" t="s">
        <v>54</v>
      </c>
      <c r="B9" s="228">
        <v>45870</v>
      </c>
      <c r="D9" s="83"/>
      <c r="E9" s="84"/>
      <c r="F9" s="83"/>
      <c r="G9" s="83"/>
      <c r="H9" s="83"/>
    </row>
    <row r="10" spans="1:9" x14ac:dyDescent="0.35">
      <c r="A10" s="78" t="s">
        <v>51</v>
      </c>
      <c r="B10" s="290" t="s">
        <v>138</v>
      </c>
      <c r="D10" s="77"/>
      <c r="E10" s="77"/>
      <c r="F10" s="77"/>
      <c r="G10" s="77"/>
      <c r="H10" s="291"/>
    </row>
    <row r="11" spans="1:9" x14ac:dyDescent="0.35">
      <c r="A11" s="78" t="s">
        <v>53</v>
      </c>
      <c r="B11" s="290" t="s">
        <v>219</v>
      </c>
      <c r="D11" s="77"/>
      <c r="E11" s="288"/>
      <c r="F11" s="288"/>
      <c r="G11" s="77"/>
      <c r="H11" s="291"/>
      <c r="I11" s="239"/>
    </row>
    <row r="12" spans="1:9" x14ac:dyDescent="0.35">
      <c r="A12" s="82" t="s">
        <v>55</v>
      </c>
      <c r="B12" s="231" t="s">
        <v>79</v>
      </c>
      <c r="D12" s="83"/>
      <c r="E12" s="83"/>
      <c r="F12" s="83"/>
      <c r="G12" s="83"/>
      <c r="H12" s="83"/>
    </row>
    <row r="13" spans="1:9" x14ac:dyDescent="0.35">
      <c r="A13" s="82" t="s">
        <v>56</v>
      </c>
      <c r="B13" s="290" t="s">
        <v>57</v>
      </c>
      <c r="D13" s="83"/>
      <c r="E13" s="291"/>
      <c r="F13" s="291"/>
      <c r="G13" s="291"/>
      <c r="H13" s="291"/>
    </row>
    <row r="14" spans="1:9" x14ac:dyDescent="0.35">
      <c r="A14" s="82" t="s">
        <v>1</v>
      </c>
      <c r="B14" s="290">
        <f>SUM(D20:D29)</f>
        <v>4783.8999999999996</v>
      </c>
      <c r="D14" s="83"/>
      <c r="E14" s="83"/>
      <c r="F14" s="83"/>
      <c r="G14" s="83"/>
      <c r="H14" s="292"/>
    </row>
    <row r="15" spans="1:9" x14ac:dyDescent="0.35">
      <c r="A15" s="82" t="s">
        <v>58</v>
      </c>
      <c r="B15" s="233" t="s">
        <v>170</v>
      </c>
      <c r="D15" s="83"/>
      <c r="E15" s="83"/>
      <c r="F15" s="83"/>
      <c r="G15" s="83"/>
      <c r="H15" s="291"/>
    </row>
    <row r="16" spans="1:9" x14ac:dyDescent="0.35">
      <c r="A16" s="82" t="s">
        <v>60</v>
      </c>
      <c r="B16" s="90" t="s">
        <v>209</v>
      </c>
      <c r="D16" s="83"/>
      <c r="E16" s="83"/>
      <c r="F16" s="83"/>
      <c r="G16" s="83"/>
      <c r="H16" s="89"/>
    </row>
    <row r="17" spans="1:9" x14ac:dyDescent="0.35">
      <c r="A17" s="82" t="s">
        <v>114</v>
      </c>
      <c r="B17" s="82" t="s">
        <v>25</v>
      </c>
      <c r="C17" s="82"/>
      <c r="D17" s="81"/>
      <c r="E17" s="81"/>
      <c r="F17" s="81"/>
      <c r="G17" s="81"/>
      <c r="H17" s="81"/>
      <c r="I17" s="82"/>
    </row>
    <row r="18" spans="1:9" ht="15.65" customHeight="1" x14ac:dyDescent="0.35">
      <c r="A18" s="395" t="s">
        <v>5</v>
      </c>
      <c r="B18" s="400" t="s">
        <v>113</v>
      </c>
      <c r="C18" s="395" t="s">
        <v>62</v>
      </c>
      <c r="D18" s="395" t="s">
        <v>4</v>
      </c>
      <c r="E18" s="395" t="s">
        <v>63</v>
      </c>
      <c r="F18" s="395"/>
      <c r="G18" s="395"/>
      <c r="H18" s="395"/>
      <c r="I18" s="395" t="s">
        <v>64</v>
      </c>
    </row>
    <row r="19" spans="1:9" ht="31" x14ac:dyDescent="0.35">
      <c r="A19" s="395"/>
      <c r="B19" s="401"/>
      <c r="C19" s="395"/>
      <c r="D19" s="396"/>
      <c r="E19" s="91" t="s">
        <v>199</v>
      </c>
      <c r="F19" s="91" t="s">
        <v>166</v>
      </c>
      <c r="G19" s="91" t="s">
        <v>167</v>
      </c>
      <c r="H19" s="91" t="s">
        <v>136</v>
      </c>
      <c r="I19" s="395"/>
    </row>
    <row r="20" spans="1:9" ht="31" x14ac:dyDescent="0.35">
      <c r="A20" s="277" t="s">
        <v>130</v>
      </c>
      <c r="B20" s="282">
        <v>140960</v>
      </c>
      <c r="C20" s="283" t="s">
        <v>125</v>
      </c>
      <c r="D20" s="287"/>
      <c r="E20" s="286"/>
      <c r="F20" s="296">
        <v>0.25</v>
      </c>
      <c r="G20" s="284">
        <v>8.3333333333333329E-2</v>
      </c>
      <c r="H20" s="296">
        <f t="shared" ref="H20:H29" si="0">F20+G20</f>
        <v>0.33333333333333331</v>
      </c>
      <c r="I20" s="287" t="s">
        <v>131</v>
      </c>
    </row>
    <row r="21" spans="1:9" x14ac:dyDescent="0.35">
      <c r="A21" s="293" t="s">
        <v>70</v>
      </c>
      <c r="B21" s="295">
        <v>620960</v>
      </c>
      <c r="C21" s="273" t="s">
        <v>159</v>
      </c>
      <c r="D21" s="287">
        <v>2020</v>
      </c>
      <c r="E21" s="286">
        <v>1.8333333333333333</v>
      </c>
      <c r="F21" s="281">
        <f t="shared" ref="F21:F29" si="1">E21+H20</f>
        <v>2.1666666666666665</v>
      </c>
      <c r="G21" s="285">
        <v>8.3333333333333329E-2</v>
      </c>
      <c r="H21" s="281">
        <f t="shared" si="0"/>
        <v>2.25</v>
      </c>
      <c r="I21" s="287" t="s">
        <v>200</v>
      </c>
    </row>
    <row r="22" spans="1:9" x14ac:dyDescent="0.35">
      <c r="A22" s="293" t="s">
        <v>80</v>
      </c>
      <c r="B22" s="287">
        <v>625960</v>
      </c>
      <c r="C22" s="294" t="s">
        <v>81</v>
      </c>
      <c r="D22" s="270">
        <v>337</v>
      </c>
      <c r="E22" s="286">
        <v>0.27083333333333331</v>
      </c>
      <c r="F22" s="281">
        <f t="shared" si="1"/>
        <v>2.5208333333333335</v>
      </c>
      <c r="G22" s="285">
        <v>4.1666666666666664E-2</v>
      </c>
      <c r="H22" s="281">
        <f t="shared" si="0"/>
        <v>2.5625</v>
      </c>
      <c r="I22" s="287" t="s">
        <v>132</v>
      </c>
    </row>
    <row r="23" spans="1:9" x14ac:dyDescent="0.35">
      <c r="A23" s="293"/>
      <c r="B23" s="287"/>
      <c r="C23" s="294"/>
      <c r="D23" s="270"/>
      <c r="E23" s="286"/>
      <c r="F23" s="296">
        <f t="shared" si="1"/>
        <v>2.5625</v>
      </c>
      <c r="G23" s="284">
        <v>0.29166666666666669</v>
      </c>
      <c r="H23" s="296">
        <f t="shared" si="0"/>
        <v>2.8541666666666665</v>
      </c>
      <c r="I23" s="287" t="s">
        <v>201</v>
      </c>
    </row>
    <row r="24" spans="1:9" x14ac:dyDescent="0.35">
      <c r="A24" s="293" t="s">
        <v>80</v>
      </c>
      <c r="B24" s="287">
        <v>625960</v>
      </c>
      <c r="C24" s="294" t="s">
        <v>81</v>
      </c>
      <c r="D24" s="270"/>
      <c r="E24" s="286"/>
      <c r="F24" s="296">
        <f t="shared" si="1"/>
        <v>2.8541666666666665</v>
      </c>
      <c r="G24" s="284">
        <v>4.1666666666666664E-2</v>
      </c>
      <c r="H24" s="296">
        <f t="shared" si="0"/>
        <v>2.895833333333333</v>
      </c>
      <c r="I24" s="287" t="s">
        <v>131</v>
      </c>
    </row>
    <row r="25" spans="1:9" x14ac:dyDescent="0.35">
      <c r="A25" s="293" t="s">
        <v>70</v>
      </c>
      <c r="B25" s="287">
        <v>620960</v>
      </c>
      <c r="C25" s="294" t="s">
        <v>126</v>
      </c>
      <c r="D25" s="287">
        <v>337</v>
      </c>
      <c r="E25" s="286">
        <v>0.27083333333333331</v>
      </c>
      <c r="F25" s="296">
        <f t="shared" si="1"/>
        <v>3.1666666666666665</v>
      </c>
      <c r="G25" s="284">
        <v>4.1666666666666664E-2</v>
      </c>
      <c r="H25" s="296">
        <f t="shared" si="0"/>
        <v>3.208333333333333</v>
      </c>
      <c r="I25" s="287" t="s">
        <v>132</v>
      </c>
    </row>
    <row r="26" spans="1:9" x14ac:dyDescent="0.35">
      <c r="A26" s="293"/>
      <c r="B26" s="295"/>
      <c r="C26" s="297"/>
      <c r="D26" s="287"/>
      <c r="E26" s="286"/>
      <c r="F26" s="296">
        <f t="shared" si="1"/>
        <v>3.208333333333333</v>
      </c>
      <c r="G26" s="284">
        <v>0.70833333333333337</v>
      </c>
      <c r="H26" s="296">
        <f t="shared" si="0"/>
        <v>3.9166666666666665</v>
      </c>
      <c r="I26" s="287" t="s">
        <v>201</v>
      </c>
    </row>
    <row r="27" spans="1:9" x14ac:dyDescent="0.35">
      <c r="A27" s="293" t="s">
        <v>70</v>
      </c>
      <c r="B27" s="287">
        <v>620960</v>
      </c>
      <c r="C27" s="294" t="s">
        <v>126</v>
      </c>
      <c r="D27" s="287"/>
      <c r="E27" s="286"/>
      <c r="F27" s="281">
        <f t="shared" si="1"/>
        <v>3.9166666666666665</v>
      </c>
      <c r="G27" s="285">
        <v>4.1666666666666664E-2</v>
      </c>
      <c r="H27" s="281">
        <f t="shared" si="0"/>
        <v>3.958333333333333</v>
      </c>
      <c r="I27" s="287" t="s">
        <v>131</v>
      </c>
    </row>
    <row r="28" spans="1:9" ht="31" x14ac:dyDescent="0.35">
      <c r="A28" s="275" t="s">
        <v>154</v>
      </c>
      <c r="B28" s="276">
        <v>108960</v>
      </c>
      <c r="C28" s="273" t="s">
        <v>155</v>
      </c>
      <c r="D28" s="287">
        <v>2020</v>
      </c>
      <c r="E28" s="286">
        <v>1.875</v>
      </c>
      <c r="F28" s="296">
        <f t="shared" si="1"/>
        <v>5.833333333333333</v>
      </c>
      <c r="G28" s="284">
        <v>4.1666666666666664E-2</v>
      </c>
      <c r="H28" s="296">
        <f t="shared" si="0"/>
        <v>5.875</v>
      </c>
      <c r="I28" s="287" t="s">
        <v>132</v>
      </c>
    </row>
    <row r="29" spans="1:9" ht="31" x14ac:dyDescent="0.35">
      <c r="A29" s="277" t="s">
        <v>130</v>
      </c>
      <c r="B29" s="282">
        <v>140960</v>
      </c>
      <c r="C29" s="283" t="s">
        <v>125</v>
      </c>
      <c r="D29" s="287">
        <v>69.900000000000006</v>
      </c>
      <c r="E29" s="286">
        <v>6.25E-2</v>
      </c>
      <c r="F29" s="296">
        <f t="shared" si="1"/>
        <v>5.9375</v>
      </c>
      <c r="G29" s="284">
        <v>4.1666666666666664E-2</v>
      </c>
      <c r="H29" s="296">
        <f t="shared" si="0"/>
        <v>5.979166666666667</v>
      </c>
      <c r="I29" s="287" t="s">
        <v>132</v>
      </c>
    </row>
    <row r="30" spans="1:9" x14ac:dyDescent="0.35">
      <c r="A30" s="97"/>
      <c r="B30" s="97"/>
      <c r="C30" s="98"/>
      <c r="D30" s="99"/>
      <c r="E30" s="99"/>
      <c r="F30" s="100"/>
      <c r="G30" s="101"/>
      <c r="H30" s="298"/>
      <c r="I30" s="102"/>
    </row>
    <row r="31" spans="1:9" x14ac:dyDescent="0.35">
      <c r="A31" s="97" t="s">
        <v>73</v>
      </c>
      <c r="B31" s="103">
        <f>SUM(E20:E29,G20:G29)</f>
        <v>5.7291666666666679</v>
      </c>
      <c r="E31" s="298"/>
      <c r="F31" s="298"/>
      <c r="G31" s="298"/>
      <c r="H31" s="298"/>
      <c r="I31" s="298"/>
    </row>
    <row r="32" spans="1:9" x14ac:dyDescent="0.35">
      <c r="A32" s="104" t="s">
        <v>74</v>
      </c>
      <c r="B32" s="103">
        <f>SUM(E20:E29)</f>
        <v>4.3125</v>
      </c>
      <c r="D32" s="298"/>
      <c r="E32" s="298"/>
      <c r="F32" s="298"/>
      <c r="G32" s="298"/>
      <c r="H32" s="298"/>
      <c r="I32" s="298"/>
    </row>
    <row r="33" spans="1:9" x14ac:dyDescent="0.35">
      <c r="A33" s="104" t="s">
        <v>119</v>
      </c>
      <c r="B33" s="103">
        <f>G20+G21+G22+G24+G25+G27+G28+G29</f>
        <v>0.41666666666666669</v>
      </c>
      <c r="D33" s="298"/>
      <c r="E33" s="298"/>
      <c r="F33" s="298"/>
      <c r="G33" s="298"/>
      <c r="H33" s="298"/>
      <c r="I33" s="298"/>
    </row>
    <row r="34" spans="1:9" ht="15.75" customHeight="1" x14ac:dyDescent="0.35">
      <c r="A34" s="104" t="s">
        <v>120</v>
      </c>
      <c r="B34" s="103">
        <f>G23+G26</f>
        <v>1</v>
      </c>
      <c r="D34" s="298"/>
      <c r="E34" s="298"/>
      <c r="F34" s="298"/>
      <c r="G34" s="298"/>
      <c r="H34" s="298"/>
      <c r="I34" s="298"/>
    </row>
    <row r="35" spans="1:9" x14ac:dyDescent="0.35">
      <c r="A35" s="81"/>
      <c r="B35" s="81"/>
      <c r="C35" s="135"/>
      <c r="D35" s="298"/>
      <c r="E35" s="298"/>
      <c r="F35" s="298"/>
      <c r="G35" s="298"/>
      <c r="H35" s="298"/>
      <c r="I35" s="298"/>
    </row>
    <row r="36" spans="1:9" x14ac:dyDescent="0.35">
      <c r="A36" s="81"/>
      <c r="B36" s="81"/>
      <c r="C36" s="136"/>
      <c r="D36" s="298"/>
      <c r="E36" s="298"/>
      <c r="F36" s="298"/>
      <c r="G36" s="298"/>
      <c r="H36" s="298"/>
      <c r="I36" s="298"/>
    </row>
    <row r="37" spans="1:9" x14ac:dyDescent="0.35">
      <c r="A37" s="268" t="s">
        <v>191</v>
      </c>
    </row>
    <row r="38" spans="1:9" ht="72" customHeight="1" x14ac:dyDescent="0.35"/>
    <row r="39" spans="1:9" ht="46.5" customHeight="1" x14ac:dyDescent="0.35"/>
  </sheetData>
  <mergeCells count="8">
    <mergeCell ref="A7:I7"/>
    <mergeCell ref="A8:I8"/>
    <mergeCell ref="A18:A19"/>
    <mergeCell ref="B18:B19"/>
    <mergeCell ref="C18:C19"/>
    <mergeCell ref="D18:D19"/>
    <mergeCell ref="E18:H18"/>
    <mergeCell ref="I18:I19"/>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9"/>
  <sheetViews>
    <sheetView topLeftCell="A10" zoomScale="93" zoomScaleNormal="93" workbookViewId="0">
      <selection activeCell="C32" sqref="C32"/>
    </sheetView>
  </sheetViews>
  <sheetFormatPr defaultColWidth="9.1796875" defaultRowHeight="15.5" x14ac:dyDescent="0.35"/>
  <cols>
    <col min="1" max="1" width="42" style="42" customWidth="1"/>
    <col min="2" max="2" width="19.81640625" style="42" customWidth="1"/>
    <col min="3" max="3" width="45.26953125" style="42" customWidth="1"/>
    <col min="4" max="4" width="20.7265625" style="42" customWidth="1"/>
    <col min="5" max="5" width="15.453125" style="42" customWidth="1"/>
    <col min="6" max="6" width="19.26953125" style="42" customWidth="1"/>
    <col min="7" max="7" width="15.453125" style="42" customWidth="1"/>
    <col min="8" max="8" width="17.81640625" style="42" customWidth="1"/>
    <col min="9" max="9" width="42.81640625" style="42" customWidth="1"/>
    <col min="10" max="16384" width="9.1796875" style="42"/>
  </cols>
  <sheetData>
    <row r="1" spans="1:9" x14ac:dyDescent="0.35">
      <c r="A1" s="144" t="s">
        <v>12</v>
      </c>
      <c r="B1" s="144"/>
      <c r="C1" s="144" t="s">
        <v>12</v>
      </c>
      <c r="E1" s="145"/>
      <c r="F1" s="146"/>
      <c r="G1" s="146"/>
      <c r="H1" s="147"/>
      <c r="I1" s="144" t="s">
        <v>13</v>
      </c>
    </row>
    <row r="2" spans="1:9" ht="47.25" customHeight="1" x14ac:dyDescent="0.35">
      <c r="A2" s="56" t="s">
        <v>214</v>
      </c>
      <c r="B2" s="56"/>
      <c r="C2" s="49" t="s">
        <v>129</v>
      </c>
      <c r="E2" s="153"/>
      <c r="F2" s="154"/>
      <c r="G2" s="154"/>
      <c r="H2" s="154"/>
      <c r="I2" s="60" t="s">
        <v>85</v>
      </c>
    </row>
    <row r="3" spans="1:9" x14ac:dyDescent="0.35">
      <c r="A3" s="149" t="s">
        <v>215</v>
      </c>
      <c r="B3" s="149"/>
      <c r="C3" s="48"/>
      <c r="E3" s="150"/>
      <c r="F3" s="151"/>
      <c r="G3" s="151"/>
      <c r="H3" s="151"/>
      <c r="I3" s="48" t="s">
        <v>192</v>
      </c>
    </row>
    <row r="4" spans="1:9" x14ac:dyDescent="0.35">
      <c r="A4" s="140">
        <v>45868</v>
      </c>
      <c r="B4" s="140"/>
      <c r="C4" s="140">
        <f>A4</f>
        <v>45868</v>
      </c>
      <c r="E4" s="155"/>
      <c r="F4" s="155"/>
      <c r="G4" s="155"/>
      <c r="H4" s="155"/>
      <c r="I4" s="140">
        <f>A4</f>
        <v>45868</v>
      </c>
    </row>
    <row r="5" spans="1:9" x14ac:dyDescent="0.35">
      <c r="A5" s="89"/>
      <c r="B5" s="89"/>
      <c r="C5" s="162"/>
      <c r="D5" s="162"/>
      <c r="E5" s="155"/>
      <c r="F5" s="155"/>
      <c r="G5" s="155"/>
      <c r="H5" s="226"/>
      <c r="I5" s="226"/>
    </row>
    <row r="6" spans="1:9" x14ac:dyDescent="0.35">
      <c r="A6" s="289"/>
      <c r="B6" s="289"/>
      <c r="C6" s="81"/>
      <c r="D6" s="81"/>
      <c r="E6" s="81"/>
      <c r="F6" s="81"/>
      <c r="G6" s="81"/>
      <c r="H6" s="81"/>
      <c r="I6" s="81"/>
    </row>
    <row r="7" spans="1:9" x14ac:dyDescent="0.35">
      <c r="A7" s="411" t="s">
        <v>14</v>
      </c>
      <c r="B7" s="411"/>
      <c r="C7" s="411"/>
      <c r="D7" s="411"/>
      <c r="E7" s="411"/>
      <c r="F7" s="411"/>
      <c r="G7" s="411"/>
      <c r="H7" s="411"/>
      <c r="I7" s="411"/>
    </row>
    <row r="8" spans="1:9" x14ac:dyDescent="0.35">
      <c r="A8" s="404" t="s">
        <v>220</v>
      </c>
      <c r="B8" s="404"/>
      <c r="C8" s="404"/>
      <c r="D8" s="404"/>
      <c r="E8" s="404"/>
      <c r="F8" s="404"/>
      <c r="G8" s="404"/>
      <c r="H8" s="404"/>
      <c r="I8" s="404"/>
    </row>
    <row r="9" spans="1:9" x14ac:dyDescent="0.35">
      <c r="A9" s="82" t="s">
        <v>54</v>
      </c>
      <c r="B9" s="228">
        <v>45870</v>
      </c>
      <c r="D9" s="83"/>
      <c r="E9" s="84"/>
      <c r="F9" s="83"/>
      <c r="G9" s="83"/>
      <c r="H9" s="83"/>
    </row>
    <row r="10" spans="1:9" x14ac:dyDescent="0.35">
      <c r="A10" s="78" t="s">
        <v>51</v>
      </c>
      <c r="B10" s="290" t="s">
        <v>138</v>
      </c>
      <c r="D10" s="77"/>
      <c r="E10" s="77"/>
      <c r="F10" s="77"/>
      <c r="G10" s="77"/>
      <c r="H10" s="291"/>
    </row>
    <row r="11" spans="1:9" x14ac:dyDescent="0.35">
      <c r="A11" s="78" t="s">
        <v>53</v>
      </c>
      <c r="B11" s="290" t="s">
        <v>219</v>
      </c>
      <c r="D11" s="77"/>
      <c r="E11" s="288"/>
      <c r="F11" s="288"/>
      <c r="G11" s="77"/>
      <c r="H11" s="291"/>
      <c r="I11" s="239"/>
    </row>
    <row r="12" spans="1:9" x14ac:dyDescent="0.35">
      <c r="A12" s="82" t="s">
        <v>55</v>
      </c>
      <c r="B12" s="231" t="s">
        <v>79</v>
      </c>
      <c r="D12" s="83"/>
      <c r="E12" s="83"/>
      <c r="F12" s="83"/>
      <c r="G12" s="83"/>
      <c r="H12" s="83"/>
    </row>
    <row r="13" spans="1:9" x14ac:dyDescent="0.35">
      <c r="A13" s="82" t="s">
        <v>56</v>
      </c>
      <c r="B13" s="290" t="s">
        <v>57</v>
      </c>
      <c r="C13" s="42" t="s">
        <v>222</v>
      </c>
      <c r="D13" s="83"/>
      <c r="E13" s="291"/>
      <c r="F13" s="291"/>
      <c r="G13" s="291"/>
      <c r="H13" s="291"/>
    </row>
    <row r="14" spans="1:9" x14ac:dyDescent="0.35">
      <c r="A14" s="82" t="s">
        <v>1</v>
      </c>
      <c r="B14" s="290">
        <f>SUM(D20:D29)</f>
        <v>4784</v>
      </c>
      <c r="D14" s="83"/>
      <c r="E14" s="83"/>
      <c r="F14" s="83"/>
      <c r="G14" s="83"/>
      <c r="H14" s="292"/>
    </row>
    <row r="15" spans="1:9" x14ac:dyDescent="0.35">
      <c r="A15" s="82" t="s">
        <v>58</v>
      </c>
      <c r="B15" s="233" t="s">
        <v>170</v>
      </c>
      <c r="D15" s="83"/>
      <c r="E15" s="83"/>
      <c r="F15" s="83"/>
      <c r="G15" s="83"/>
      <c r="H15" s="291"/>
    </row>
    <row r="16" spans="1:9" x14ac:dyDescent="0.35">
      <c r="A16" s="82" t="s">
        <v>60</v>
      </c>
      <c r="B16" s="90" t="s">
        <v>221</v>
      </c>
      <c r="D16" s="83"/>
      <c r="E16" s="83"/>
      <c r="F16" s="83"/>
      <c r="G16" s="83"/>
      <c r="H16" s="89"/>
    </row>
    <row r="17" spans="1:9" x14ac:dyDescent="0.35">
      <c r="A17" s="82" t="s">
        <v>114</v>
      </c>
      <c r="B17" s="82" t="s">
        <v>25</v>
      </c>
      <c r="C17" s="82"/>
      <c r="D17" s="81"/>
      <c r="E17" s="81"/>
      <c r="F17" s="81"/>
      <c r="G17" s="81"/>
      <c r="H17" s="81"/>
      <c r="I17" s="82"/>
    </row>
    <row r="18" spans="1:9" ht="15.65" customHeight="1" x14ac:dyDescent="0.35">
      <c r="A18" s="395" t="s">
        <v>5</v>
      </c>
      <c r="B18" s="400" t="s">
        <v>113</v>
      </c>
      <c r="C18" s="395" t="s">
        <v>62</v>
      </c>
      <c r="D18" s="395" t="s">
        <v>4</v>
      </c>
      <c r="E18" s="395" t="s">
        <v>63</v>
      </c>
      <c r="F18" s="395"/>
      <c r="G18" s="395"/>
      <c r="H18" s="395"/>
      <c r="I18" s="395" t="s">
        <v>64</v>
      </c>
    </row>
    <row r="19" spans="1:9" ht="31" x14ac:dyDescent="0.35">
      <c r="A19" s="395"/>
      <c r="B19" s="401"/>
      <c r="C19" s="395"/>
      <c r="D19" s="396"/>
      <c r="E19" s="91" t="s">
        <v>199</v>
      </c>
      <c r="F19" s="91" t="s">
        <v>166</v>
      </c>
      <c r="G19" s="91" t="s">
        <v>167</v>
      </c>
      <c r="H19" s="91" t="s">
        <v>136</v>
      </c>
      <c r="I19" s="395"/>
    </row>
    <row r="20" spans="1:9" x14ac:dyDescent="0.35">
      <c r="A20" s="91" t="s">
        <v>80</v>
      </c>
      <c r="B20" s="300">
        <v>625960</v>
      </c>
      <c r="C20" s="91" t="s">
        <v>81</v>
      </c>
      <c r="D20" s="270"/>
      <c r="E20" s="91"/>
      <c r="F20" s="301">
        <v>0.25</v>
      </c>
      <c r="G20" s="301">
        <v>4.1666666666666664E-2</v>
      </c>
      <c r="H20" s="301">
        <f>F20+G20</f>
        <v>0.29166666666666669</v>
      </c>
      <c r="I20" s="91" t="s">
        <v>131</v>
      </c>
    </row>
    <row r="21" spans="1:9" x14ac:dyDescent="0.35">
      <c r="A21" s="91" t="s">
        <v>70</v>
      </c>
      <c r="B21" s="300">
        <v>620960</v>
      </c>
      <c r="C21" s="91" t="s">
        <v>126</v>
      </c>
      <c r="D21" s="270">
        <v>337</v>
      </c>
      <c r="E21" s="301">
        <v>0.27083333333333331</v>
      </c>
      <c r="F21" s="301">
        <f>H20+E21</f>
        <v>0.5625</v>
      </c>
      <c r="G21" s="301">
        <v>4.1666666666666664E-2</v>
      </c>
      <c r="H21" s="301">
        <f>F21+G21</f>
        <v>0.60416666666666663</v>
      </c>
      <c r="I21" s="91" t="s">
        <v>132</v>
      </c>
    </row>
    <row r="22" spans="1:9" x14ac:dyDescent="0.35">
      <c r="A22" s="91"/>
      <c r="B22" s="300"/>
      <c r="C22" s="91"/>
      <c r="D22" s="270"/>
      <c r="E22" s="301"/>
      <c r="F22" s="301"/>
      <c r="G22" s="301">
        <v>0.375</v>
      </c>
      <c r="H22" s="301"/>
      <c r="I22" s="91" t="s">
        <v>21</v>
      </c>
    </row>
    <row r="23" spans="1:9" x14ac:dyDescent="0.35">
      <c r="A23" s="91" t="s">
        <v>70</v>
      </c>
      <c r="B23" s="300">
        <v>620960</v>
      </c>
      <c r="C23" s="91" t="s">
        <v>126</v>
      </c>
      <c r="D23" s="270"/>
      <c r="E23" s="301"/>
      <c r="F23" s="301">
        <f>H21+G22</f>
        <v>0.97916666666666663</v>
      </c>
      <c r="G23" s="301">
        <v>4.1666666666666664E-2</v>
      </c>
      <c r="H23" s="301">
        <f>F23+G23</f>
        <v>1.0208333333333333</v>
      </c>
      <c r="I23" s="91" t="s">
        <v>131</v>
      </c>
    </row>
    <row r="24" spans="1:9" ht="31" x14ac:dyDescent="0.35">
      <c r="A24" s="91" t="s">
        <v>154</v>
      </c>
      <c r="B24" s="300">
        <v>108960</v>
      </c>
      <c r="C24" s="91" t="s">
        <v>155</v>
      </c>
      <c r="D24" s="270">
        <v>2020</v>
      </c>
      <c r="E24" s="302">
        <v>1.8541666666666667</v>
      </c>
      <c r="F24" s="301">
        <f>H23+E24</f>
        <v>2.875</v>
      </c>
      <c r="G24" s="301">
        <v>4.1666666666666664E-2</v>
      </c>
      <c r="H24" s="301">
        <f>F24+G24</f>
        <v>2.9166666666666665</v>
      </c>
      <c r="I24" s="91" t="s">
        <v>132</v>
      </c>
    </row>
    <row r="25" spans="1:9" ht="31" x14ac:dyDescent="0.35">
      <c r="A25" s="91" t="s">
        <v>130</v>
      </c>
      <c r="B25" s="300">
        <v>140960</v>
      </c>
      <c r="C25" s="91" t="s">
        <v>125</v>
      </c>
      <c r="D25" s="270">
        <v>70</v>
      </c>
      <c r="E25" s="301">
        <v>6.25E-2</v>
      </c>
      <c r="F25" s="301">
        <f>H24+E25</f>
        <v>2.9791666666666665</v>
      </c>
      <c r="G25" s="301">
        <v>4.1666666666666664E-2</v>
      </c>
      <c r="H25" s="301">
        <f>F25+G25</f>
        <v>3.020833333333333</v>
      </c>
      <c r="I25" s="91" t="s">
        <v>132</v>
      </c>
    </row>
    <row r="26" spans="1:9" x14ac:dyDescent="0.35">
      <c r="A26" s="91"/>
      <c r="B26" s="300"/>
      <c r="C26" s="91"/>
      <c r="D26" s="270"/>
      <c r="E26" s="91"/>
      <c r="F26" s="91"/>
      <c r="G26" s="301">
        <v>0.22916666666666666</v>
      </c>
      <c r="H26" s="91"/>
      <c r="I26" s="91" t="s">
        <v>21</v>
      </c>
    </row>
    <row r="27" spans="1:9" ht="31" x14ac:dyDescent="0.35">
      <c r="A27" s="91" t="s">
        <v>130</v>
      </c>
      <c r="B27" s="300">
        <v>140960</v>
      </c>
      <c r="C27" s="91" t="s">
        <v>125</v>
      </c>
      <c r="D27" s="270"/>
      <c r="E27" s="91"/>
      <c r="F27" s="301">
        <f>H25+G26</f>
        <v>3.2499999999999996</v>
      </c>
      <c r="G27" s="301">
        <v>8.3333333333333329E-2</v>
      </c>
      <c r="H27" s="301">
        <f>F27+G27</f>
        <v>3.333333333333333</v>
      </c>
      <c r="I27" s="91" t="s">
        <v>131</v>
      </c>
    </row>
    <row r="28" spans="1:9" x14ac:dyDescent="0.35">
      <c r="A28" s="91" t="s">
        <v>70</v>
      </c>
      <c r="B28" s="300">
        <v>620960</v>
      </c>
      <c r="C28" s="91" t="s">
        <v>126</v>
      </c>
      <c r="D28" s="270">
        <v>2020</v>
      </c>
      <c r="E28" s="302">
        <v>1.8333333333333333</v>
      </c>
      <c r="F28" s="301">
        <f>H27+E28</f>
        <v>5.1666666666666661</v>
      </c>
      <c r="G28" s="301">
        <v>8.3333333333333329E-2</v>
      </c>
      <c r="H28" s="301">
        <f>F28+G28</f>
        <v>5.2499999999999991</v>
      </c>
      <c r="I28" s="91" t="s">
        <v>200</v>
      </c>
    </row>
    <row r="29" spans="1:9" x14ac:dyDescent="0.35">
      <c r="A29" s="91" t="s">
        <v>80</v>
      </c>
      <c r="B29" s="300">
        <v>625960</v>
      </c>
      <c r="C29" s="91" t="s">
        <v>81</v>
      </c>
      <c r="D29" s="270">
        <v>337</v>
      </c>
      <c r="E29" s="301">
        <v>0.27083333333333331</v>
      </c>
      <c r="F29" s="301">
        <f>H28+E29</f>
        <v>5.5208333333333321</v>
      </c>
      <c r="G29" s="301">
        <v>4.1666666666666664E-2</v>
      </c>
      <c r="H29" s="301">
        <f>F29+G29</f>
        <v>5.5624999999999991</v>
      </c>
      <c r="I29" s="91" t="s">
        <v>132</v>
      </c>
    </row>
    <row r="30" spans="1:9" x14ac:dyDescent="0.35">
      <c r="A30" s="97"/>
      <c r="B30" s="97"/>
      <c r="C30" s="98"/>
      <c r="D30" s="99"/>
      <c r="E30" s="99"/>
      <c r="F30" s="100"/>
      <c r="G30" s="101"/>
      <c r="H30" s="298"/>
      <c r="I30" s="102"/>
    </row>
    <row r="31" spans="1:9" x14ac:dyDescent="0.35">
      <c r="A31" s="97" t="s">
        <v>73</v>
      </c>
      <c r="B31" s="103">
        <f>SUM(B32:B34)</f>
        <v>5.3125</v>
      </c>
      <c r="E31" s="298"/>
      <c r="F31" s="298"/>
      <c r="G31" s="298"/>
      <c r="H31" s="298"/>
      <c r="I31" s="298"/>
    </row>
    <row r="32" spans="1:9" x14ac:dyDescent="0.35">
      <c r="A32" s="104" t="s">
        <v>74</v>
      </c>
      <c r="B32" s="103">
        <f>SUM(E20:E29)</f>
        <v>4.2916666666666661</v>
      </c>
      <c r="D32" s="298"/>
      <c r="E32" s="298"/>
      <c r="F32" s="298"/>
      <c r="G32" s="298"/>
      <c r="H32" s="298"/>
      <c r="I32" s="298"/>
    </row>
    <row r="33" spans="1:9" x14ac:dyDescent="0.35">
      <c r="A33" s="104" t="s">
        <v>119</v>
      </c>
      <c r="B33" s="103">
        <f>SUM(G20:G21,G23:G25,G27:G29)</f>
        <v>0.41666666666666663</v>
      </c>
      <c r="D33" s="298"/>
      <c r="E33" s="298"/>
      <c r="F33" s="298"/>
      <c r="G33" s="298"/>
      <c r="H33" s="298"/>
      <c r="I33" s="298"/>
    </row>
    <row r="34" spans="1:9" ht="15.75" customHeight="1" x14ac:dyDescent="0.35">
      <c r="A34" s="104" t="s">
        <v>120</v>
      </c>
      <c r="B34" s="103">
        <f>SUM(G22,G26)</f>
        <v>0.60416666666666663</v>
      </c>
      <c r="D34" s="298"/>
      <c r="E34" s="298"/>
      <c r="F34" s="298"/>
      <c r="G34" s="298"/>
      <c r="H34" s="298"/>
      <c r="I34" s="298"/>
    </row>
    <row r="35" spans="1:9" x14ac:dyDescent="0.35">
      <c r="A35" s="81"/>
      <c r="B35" s="81"/>
      <c r="C35" s="135"/>
      <c r="D35" s="298"/>
      <c r="E35" s="298"/>
      <c r="F35" s="298"/>
      <c r="G35" s="298"/>
      <c r="H35" s="298"/>
      <c r="I35" s="298"/>
    </row>
    <row r="36" spans="1:9" x14ac:dyDescent="0.35">
      <c r="A36" s="81"/>
      <c r="B36" s="81"/>
      <c r="C36" s="136"/>
      <c r="D36" s="298"/>
      <c r="E36" s="298"/>
      <c r="F36" s="298"/>
      <c r="G36" s="298"/>
      <c r="H36" s="298"/>
      <c r="I36" s="298"/>
    </row>
    <row r="37" spans="1:9" x14ac:dyDescent="0.35">
      <c r="A37" s="268" t="s">
        <v>191</v>
      </c>
    </row>
    <row r="38" spans="1:9" ht="72" customHeight="1" x14ac:dyDescent="0.35"/>
    <row r="39" spans="1:9" ht="46.5" customHeight="1" x14ac:dyDescent="0.35"/>
  </sheetData>
  <mergeCells count="8">
    <mergeCell ref="A7:I7"/>
    <mergeCell ref="A8:I8"/>
    <mergeCell ref="A18:A19"/>
    <mergeCell ref="B18:B19"/>
    <mergeCell ref="C18:C19"/>
    <mergeCell ref="D18:D19"/>
    <mergeCell ref="E18:H18"/>
    <mergeCell ref="I18:I19"/>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9"/>
  <sheetViews>
    <sheetView topLeftCell="A7" zoomScale="82" zoomScaleNormal="82" workbookViewId="0">
      <selection activeCell="E41" sqref="E41"/>
    </sheetView>
  </sheetViews>
  <sheetFormatPr defaultColWidth="9.1796875" defaultRowHeight="15.5" x14ac:dyDescent="0.35"/>
  <cols>
    <col min="1" max="1" width="42" style="42" customWidth="1"/>
    <col min="2" max="2" width="19.81640625" style="42" customWidth="1"/>
    <col min="3" max="3" width="45.26953125" style="42" customWidth="1"/>
    <col min="4" max="4" width="20.7265625" style="42" customWidth="1"/>
    <col min="5" max="5" width="15.453125" style="42" customWidth="1"/>
    <col min="6" max="6" width="19.26953125" style="42" customWidth="1"/>
    <col min="7" max="7" width="15.453125" style="42" customWidth="1"/>
    <col min="8" max="8" width="17.81640625" style="42" customWidth="1"/>
    <col min="9" max="9" width="42.81640625" style="42" customWidth="1"/>
    <col min="10" max="16384" width="9.1796875" style="42"/>
  </cols>
  <sheetData>
    <row r="1" spans="1:9" x14ac:dyDescent="0.35">
      <c r="A1" s="144" t="s">
        <v>12</v>
      </c>
      <c r="B1" s="144"/>
      <c r="C1" s="144" t="s">
        <v>12</v>
      </c>
      <c r="E1" s="145"/>
      <c r="F1" s="146"/>
      <c r="G1" s="146"/>
      <c r="H1" s="147"/>
      <c r="I1" s="144" t="s">
        <v>13</v>
      </c>
    </row>
    <row r="2" spans="1:9" ht="47.25" customHeight="1" x14ac:dyDescent="0.35">
      <c r="A2" s="56" t="s">
        <v>214</v>
      </c>
      <c r="B2" s="56"/>
      <c r="C2" s="49" t="s">
        <v>129</v>
      </c>
      <c r="E2" s="153"/>
      <c r="F2" s="154"/>
      <c r="G2" s="154"/>
      <c r="H2" s="154"/>
      <c r="I2" s="60" t="s">
        <v>85</v>
      </c>
    </row>
    <row r="3" spans="1:9" x14ac:dyDescent="0.35">
      <c r="A3" s="149" t="s">
        <v>215</v>
      </c>
      <c r="B3" s="149"/>
      <c r="C3" s="48"/>
      <c r="E3" s="150"/>
      <c r="F3" s="151"/>
      <c r="G3" s="151"/>
      <c r="H3" s="151"/>
      <c r="I3" s="48" t="s">
        <v>192</v>
      </c>
    </row>
    <row r="4" spans="1:9" x14ac:dyDescent="0.35">
      <c r="A4" s="140">
        <v>45868</v>
      </c>
      <c r="B4" s="140"/>
      <c r="C4" s="140">
        <f>A4</f>
        <v>45868</v>
      </c>
      <c r="E4" s="155"/>
      <c r="F4" s="155"/>
      <c r="G4" s="155"/>
      <c r="H4" s="155"/>
      <c r="I4" s="140">
        <f>A4</f>
        <v>45868</v>
      </c>
    </row>
    <row r="5" spans="1:9" x14ac:dyDescent="0.35">
      <c r="A5" s="89"/>
      <c r="B5" s="89"/>
      <c r="C5" s="162"/>
      <c r="D5" s="162"/>
      <c r="E5" s="155"/>
      <c r="F5" s="155"/>
      <c r="G5" s="155"/>
      <c r="H5" s="226"/>
      <c r="I5" s="226"/>
    </row>
    <row r="6" spans="1:9" x14ac:dyDescent="0.35">
      <c r="A6" s="289"/>
      <c r="B6" s="289"/>
      <c r="C6" s="81"/>
      <c r="D6" s="81"/>
      <c r="E6" s="81"/>
      <c r="F6" s="81"/>
      <c r="G6" s="81"/>
      <c r="H6" s="81"/>
      <c r="I6" s="81"/>
    </row>
    <row r="7" spans="1:9" x14ac:dyDescent="0.35">
      <c r="A7" s="411" t="s">
        <v>14</v>
      </c>
      <c r="B7" s="411"/>
      <c r="C7" s="411"/>
      <c r="D7" s="411"/>
      <c r="E7" s="411"/>
      <c r="F7" s="411"/>
      <c r="G7" s="411"/>
      <c r="H7" s="411"/>
      <c r="I7" s="411"/>
    </row>
    <row r="8" spans="1:9" x14ac:dyDescent="0.35">
      <c r="A8" s="404" t="s">
        <v>202</v>
      </c>
      <c r="B8" s="404"/>
      <c r="C8" s="404"/>
      <c r="D8" s="404"/>
      <c r="E8" s="404"/>
      <c r="F8" s="404"/>
      <c r="G8" s="404"/>
      <c r="H8" s="404"/>
      <c r="I8" s="404"/>
    </row>
    <row r="9" spans="1:9" x14ac:dyDescent="0.35">
      <c r="A9" s="82" t="s">
        <v>54</v>
      </c>
      <c r="B9" s="228">
        <v>45870</v>
      </c>
      <c r="D9" s="83"/>
      <c r="E9" s="84"/>
      <c r="F9" s="83"/>
      <c r="G9" s="83"/>
      <c r="H9" s="83"/>
    </row>
    <row r="10" spans="1:9" x14ac:dyDescent="0.35">
      <c r="A10" s="78" t="s">
        <v>51</v>
      </c>
      <c r="B10" s="290" t="s">
        <v>138</v>
      </c>
      <c r="D10" s="77"/>
      <c r="E10" s="77"/>
      <c r="F10" s="77"/>
      <c r="G10" s="77"/>
      <c r="H10" s="291"/>
    </row>
    <row r="11" spans="1:9" x14ac:dyDescent="0.35">
      <c r="A11" s="78" t="s">
        <v>53</v>
      </c>
      <c r="B11" s="290" t="s">
        <v>219</v>
      </c>
      <c r="D11" s="77"/>
      <c r="E11" s="288"/>
      <c r="F11" s="288"/>
      <c r="G11" s="77"/>
      <c r="H11" s="291"/>
      <c r="I11" s="239"/>
    </row>
    <row r="12" spans="1:9" x14ac:dyDescent="0.35">
      <c r="A12" s="82" t="s">
        <v>55</v>
      </c>
      <c r="B12" s="231" t="s">
        <v>79</v>
      </c>
      <c r="D12" s="83"/>
      <c r="E12" s="83"/>
      <c r="F12" s="83"/>
      <c r="G12" s="83"/>
      <c r="H12" s="83"/>
    </row>
    <row r="13" spans="1:9" x14ac:dyDescent="0.35">
      <c r="A13" s="82" t="s">
        <v>56</v>
      </c>
      <c r="B13" s="290" t="s">
        <v>57</v>
      </c>
      <c r="D13" s="83"/>
      <c r="E13" s="291"/>
      <c r="F13" s="291"/>
      <c r="G13" s="291"/>
      <c r="H13" s="291"/>
    </row>
    <row r="14" spans="1:9" x14ac:dyDescent="0.35">
      <c r="A14" s="82" t="s">
        <v>1</v>
      </c>
      <c r="B14" s="290" t="e">
        <f>SUM(#REF!)</f>
        <v>#REF!</v>
      </c>
      <c r="D14" s="83"/>
      <c r="E14" s="83"/>
      <c r="F14" s="83"/>
      <c r="G14" s="83"/>
      <c r="H14" s="292"/>
    </row>
    <row r="15" spans="1:9" x14ac:dyDescent="0.35">
      <c r="A15" s="82" t="s">
        <v>58</v>
      </c>
      <c r="B15" s="233" t="s">
        <v>170</v>
      </c>
      <c r="D15" s="83"/>
      <c r="E15" s="83"/>
      <c r="F15" s="83"/>
      <c r="G15" s="83"/>
      <c r="H15" s="291"/>
    </row>
    <row r="16" spans="1:9" x14ac:dyDescent="0.35">
      <c r="A16" s="82" t="s">
        <v>60</v>
      </c>
      <c r="B16" s="90" t="s">
        <v>209</v>
      </c>
      <c r="D16" s="83"/>
      <c r="E16" s="83"/>
      <c r="F16" s="83"/>
      <c r="G16" s="83"/>
      <c r="H16" s="89"/>
    </row>
    <row r="17" spans="1:9" x14ac:dyDescent="0.35">
      <c r="A17" s="82" t="s">
        <v>114</v>
      </c>
      <c r="B17" s="82" t="s">
        <v>25</v>
      </c>
      <c r="C17" s="82"/>
      <c r="D17" s="81"/>
      <c r="E17" s="81"/>
      <c r="F17" s="81"/>
      <c r="G17" s="81"/>
      <c r="H17" s="81"/>
      <c r="I17" s="82"/>
    </row>
    <row r="18" spans="1:9" ht="15.65" customHeight="1" x14ac:dyDescent="0.35">
      <c r="A18" s="395" t="s">
        <v>5</v>
      </c>
      <c r="B18" s="400" t="s">
        <v>113</v>
      </c>
      <c r="C18" s="395" t="s">
        <v>62</v>
      </c>
      <c r="D18" s="395" t="s">
        <v>4</v>
      </c>
      <c r="E18" s="395" t="s">
        <v>63</v>
      </c>
      <c r="F18" s="395"/>
      <c r="G18" s="395"/>
      <c r="H18" s="395"/>
      <c r="I18" s="395" t="s">
        <v>64</v>
      </c>
    </row>
    <row r="19" spans="1:9" ht="31" x14ac:dyDescent="0.35">
      <c r="A19" s="395"/>
      <c r="B19" s="401"/>
      <c r="C19" s="395"/>
      <c r="D19" s="396"/>
      <c r="E19" s="91" t="s">
        <v>199</v>
      </c>
      <c r="F19" s="91" t="s">
        <v>166</v>
      </c>
      <c r="G19" s="91" t="s">
        <v>167</v>
      </c>
      <c r="H19" s="91" t="s">
        <v>136</v>
      </c>
      <c r="I19" s="395"/>
    </row>
    <row r="20" spans="1:9" x14ac:dyDescent="0.35">
      <c r="A20" s="91" t="s">
        <v>80</v>
      </c>
      <c r="B20" s="300">
        <v>625960</v>
      </c>
      <c r="C20" s="91" t="s">
        <v>81</v>
      </c>
      <c r="D20" s="270"/>
      <c r="E20" s="91"/>
      <c r="F20" s="126">
        <v>2.8541666666666665</v>
      </c>
      <c r="G20" s="126">
        <v>4.1666666666666664E-2</v>
      </c>
      <c r="H20" s="126">
        <v>2.895833333333333</v>
      </c>
      <c r="I20" s="91" t="s">
        <v>131</v>
      </c>
    </row>
    <row r="21" spans="1:9" x14ac:dyDescent="0.35">
      <c r="A21" s="91" t="s">
        <v>70</v>
      </c>
      <c r="B21" s="300">
        <v>620960</v>
      </c>
      <c r="C21" s="91" t="s">
        <v>126</v>
      </c>
      <c r="D21" s="270">
        <v>337</v>
      </c>
      <c r="E21" s="303">
        <v>0.27083333333333331</v>
      </c>
      <c r="F21" s="126">
        <v>3.1666666666666665</v>
      </c>
      <c r="G21" s="126">
        <v>4.1666666666666664E-2</v>
      </c>
      <c r="H21" s="126">
        <v>3.208333333333333</v>
      </c>
      <c r="I21" s="91" t="s">
        <v>132</v>
      </c>
    </row>
    <row r="22" spans="1:9" x14ac:dyDescent="0.35">
      <c r="A22" s="91"/>
      <c r="B22" s="300"/>
      <c r="C22" s="91"/>
      <c r="D22" s="270"/>
      <c r="E22" s="303"/>
      <c r="F22" s="126">
        <v>3.208333333333333</v>
      </c>
      <c r="G22" s="126">
        <v>0.70833333333333337</v>
      </c>
      <c r="H22" s="126">
        <v>3.9166666666666665</v>
      </c>
      <c r="I22" s="91" t="s">
        <v>201</v>
      </c>
    </row>
    <row r="23" spans="1:9" x14ac:dyDescent="0.35">
      <c r="A23" s="91" t="s">
        <v>70</v>
      </c>
      <c r="B23" s="300">
        <v>620960</v>
      </c>
      <c r="C23" s="91" t="s">
        <v>126</v>
      </c>
      <c r="D23" s="270"/>
      <c r="E23" s="303"/>
      <c r="F23" s="126">
        <v>3.9166666666666665</v>
      </c>
      <c r="G23" s="126">
        <v>4.1666666666666664E-2</v>
      </c>
      <c r="H23" s="126">
        <v>3.958333333333333</v>
      </c>
      <c r="I23" s="91" t="s">
        <v>131</v>
      </c>
    </row>
    <row r="24" spans="1:9" ht="31" x14ac:dyDescent="0.35">
      <c r="A24" s="91" t="s">
        <v>154</v>
      </c>
      <c r="B24" s="300">
        <v>108960</v>
      </c>
      <c r="C24" s="91" t="s">
        <v>155</v>
      </c>
      <c r="D24" s="270">
        <v>2020</v>
      </c>
      <c r="E24" s="303">
        <v>1.875</v>
      </c>
      <c r="F24" s="126">
        <v>5.833333333333333</v>
      </c>
      <c r="G24" s="126">
        <v>4.1666666666666664E-2</v>
      </c>
      <c r="H24" s="126">
        <v>5.875</v>
      </c>
      <c r="I24" s="91" t="s">
        <v>132</v>
      </c>
    </row>
    <row r="25" spans="1:9" ht="31" x14ac:dyDescent="0.35">
      <c r="A25" s="91" t="s">
        <v>130</v>
      </c>
      <c r="B25" s="300">
        <v>140960</v>
      </c>
      <c r="C25" s="91" t="s">
        <v>125</v>
      </c>
      <c r="D25" s="270">
        <v>70</v>
      </c>
      <c r="E25" s="303">
        <v>6.25E-2</v>
      </c>
      <c r="F25" s="126">
        <v>5.9375</v>
      </c>
      <c r="G25" s="126">
        <v>4.1666666666666664E-2</v>
      </c>
      <c r="H25" s="126">
        <v>5.979166666666667</v>
      </c>
      <c r="I25" s="91" t="s">
        <v>132</v>
      </c>
    </row>
    <row r="26" spans="1:9" x14ac:dyDescent="0.35">
      <c r="A26" s="91"/>
      <c r="B26" s="300"/>
      <c r="C26" s="91"/>
      <c r="D26" s="270"/>
      <c r="E26" s="303"/>
      <c r="F26" s="91"/>
      <c r="G26" s="301">
        <v>0.27083333333333331</v>
      </c>
      <c r="H26" s="91"/>
      <c r="I26" s="91" t="s">
        <v>201</v>
      </c>
    </row>
    <row r="27" spans="1:9" ht="31" x14ac:dyDescent="0.35">
      <c r="A27" s="91" t="s">
        <v>130</v>
      </c>
      <c r="B27" s="300">
        <v>140960</v>
      </c>
      <c r="C27" s="91" t="s">
        <v>125</v>
      </c>
      <c r="D27" s="270"/>
      <c r="E27" s="303"/>
      <c r="F27" s="126">
        <f>H25+G26</f>
        <v>6.25</v>
      </c>
      <c r="G27" s="301">
        <v>8.3333333333333329E-2</v>
      </c>
      <c r="H27" s="126">
        <f>F27+G27</f>
        <v>6.333333333333333</v>
      </c>
      <c r="I27" s="91" t="s">
        <v>131</v>
      </c>
    </row>
    <row r="28" spans="1:9" x14ac:dyDescent="0.35">
      <c r="A28" s="91" t="s">
        <v>70</v>
      </c>
      <c r="B28" s="300">
        <v>620960</v>
      </c>
      <c r="C28" s="91" t="s">
        <v>159</v>
      </c>
      <c r="D28" s="270">
        <v>2020</v>
      </c>
      <c r="E28" s="303">
        <v>1.8333333333333333</v>
      </c>
      <c r="F28" s="126">
        <v>2.1666666666666665</v>
      </c>
      <c r="G28" s="126">
        <v>8.3333333333333329E-2</v>
      </c>
      <c r="H28" s="126">
        <v>2.25</v>
      </c>
      <c r="I28" s="91" t="s">
        <v>200</v>
      </c>
    </row>
    <row r="29" spans="1:9" x14ac:dyDescent="0.35">
      <c r="A29" s="91" t="s">
        <v>80</v>
      </c>
      <c r="B29" s="300">
        <v>625960</v>
      </c>
      <c r="C29" s="91" t="s">
        <v>81</v>
      </c>
      <c r="D29" s="270">
        <v>337</v>
      </c>
      <c r="E29" s="303">
        <v>0.27083333333333331</v>
      </c>
      <c r="F29" s="126">
        <v>2.5208333333333335</v>
      </c>
      <c r="G29" s="126">
        <v>4.1666666666666664E-2</v>
      </c>
      <c r="H29" s="126">
        <v>2.5625</v>
      </c>
      <c r="I29" s="91" t="s">
        <v>132</v>
      </c>
    </row>
    <row r="30" spans="1:9" x14ac:dyDescent="0.35">
      <c r="A30" s="97"/>
      <c r="B30" s="97"/>
      <c r="C30" s="98"/>
      <c r="D30" s="99"/>
      <c r="E30" s="99"/>
      <c r="F30" s="100"/>
      <c r="G30" s="101"/>
      <c r="H30" s="298"/>
      <c r="I30" s="102"/>
    </row>
    <row r="31" spans="1:9" x14ac:dyDescent="0.35">
      <c r="A31" s="97" t="s">
        <v>73</v>
      </c>
      <c r="B31" s="103">
        <f>SUM(B32:B34)</f>
        <v>5.7083333333333339</v>
      </c>
      <c r="E31" s="298"/>
      <c r="F31" s="298"/>
      <c r="G31" s="298"/>
      <c r="H31" s="298"/>
      <c r="I31" s="298"/>
    </row>
    <row r="32" spans="1:9" x14ac:dyDescent="0.35">
      <c r="A32" s="104" t="s">
        <v>74</v>
      </c>
      <c r="B32" s="103">
        <f>SUM(E20:E29)</f>
        <v>4.3125</v>
      </c>
      <c r="D32" s="298"/>
      <c r="E32" s="298"/>
      <c r="F32" s="298"/>
      <c r="G32" s="298"/>
      <c r="H32" s="298"/>
      <c r="I32" s="298"/>
    </row>
    <row r="33" spans="1:9" x14ac:dyDescent="0.35">
      <c r="A33" s="104" t="s">
        <v>119</v>
      </c>
      <c r="B33" s="103">
        <f>SUM(G20:G21,G23:G25,G27:G29)</f>
        <v>0.41666666666666663</v>
      </c>
      <c r="D33" s="298"/>
      <c r="E33" s="298"/>
      <c r="F33" s="298"/>
      <c r="G33" s="298"/>
      <c r="H33" s="298"/>
      <c r="I33" s="298"/>
    </row>
    <row r="34" spans="1:9" ht="15.75" customHeight="1" x14ac:dyDescent="0.35">
      <c r="A34" s="104" t="s">
        <v>120</v>
      </c>
      <c r="B34" s="103">
        <f>SUM(G22+G26)</f>
        <v>0.97916666666666674</v>
      </c>
      <c r="D34" s="298"/>
      <c r="E34" s="298"/>
      <c r="F34" s="298"/>
      <c r="G34" s="298"/>
      <c r="H34" s="298"/>
      <c r="I34" s="298"/>
    </row>
    <row r="35" spans="1:9" x14ac:dyDescent="0.35">
      <c r="A35" s="81"/>
      <c r="B35" s="81"/>
      <c r="C35" s="135"/>
      <c r="D35" s="298"/>
      <c r="E35" s="298"/>
      <c r="F35" s="298"/>
      <c r="G35" s="298"/>
      <c r="H35" s="298"/>
      <c r="I35" s="298"/>
    </row>
    <row r="36" spans="1:9" x14ac:dyDescent="0.35">
      <c r="A36" s="81"/>
      <c r="B36" s="81"/>
      <c r="C36" s="136"/>
      <c r="D36" s="298"/>
      <c r="E36" s="298"/>
      <c r="F36" s="298"/>
      <c r="G36" s="298"/>
      <c r="H36" s="298"/>
      <c r="I36" s="298"/>
    </row>
    <row r="37" spans="1:9" x14ac:dyDescent="0.35">
      <c r="A37" s="268" t="s">
        <v>191</v>
      </c>
    </row>
    <row r="38" spans="1:9" ht="72" customHeight="1" x14ac:dyDescent="0.35"/>
    <row r="39" spans="1:9" ht="46.5" customHeight="1" x14ac:dyDescent="0.35"/>
  </sheetData>
  <mergeCells count="8">
    <mergeCell ref="A7:I7"/>
    <mergeCell ref="A8:I8"/>
    <mergeCell ref="A18:A19"/>
    <mergeCell ref="B18:B19"/>
    <mergeCell ref="C18:C19"/>
    <mergeCell ref="D18:D19"/>
    <mergeCell ref="E18:H18"/>
    <mergeCell ref="I18:I19"/>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9"/>
  <sheetViews>
    <sheetView zoomScale="82" zoomScaleNormal="82" workbookViewId="0">
      <selection activeCell="C11" sqref="C11"/>
    </sheetView>
  </sheetViews>
  <sheetFormatPr defaultColWidth="9.1796875" defaultRowHeight="15.5" x14ac:dyDescent="0.35"/>
  <cols>
    <col min="1" max="1" width="42" style="42" customWidth="1"/>
    <col min="2" max="2" width="19.81640625" style="42" customWidth="1"/>
    <col min="3" max="3" width="45.26953125" style="42" customWidth="1"/>
    <col min="4" max="4" width="20.7265625" style="42" customWidth="1"/>
    <col min="5" max="5" width="15.453125" style="42" customWidth="1"/>
    <col min="6" max="6" width="19.26953125" style="42" customWidth="1"/>
    <col min="7" max="7" width="15.453125" style="42" customWidth="1"/>
    <col min="8" max="8" width="17.81640625" style="42" customWidth="1"/>
    <col min="9" max="9" width="42.81640625" style="42" customWidth="1"/>
    <col min="10" max="16384" width="9.1796875" style="42"/>
  </cols>
  <sheetData>
    <row r="1" spans="1:9" x14ac:dyDescent="0.35">
      <c r="A1" s="144" t="s">
        <v>12</v>
      </c>
      <c r="B1" s="144"/>
      <c r="C1" s="144" t="s">
        <v>12</v>
      </c>
      <c r="E1" s="145"/>
      <c r="F1" s="146"/>
      <c r="G1" s="146"/>
      <c r="H1" s="147"/>
      <c r="I1" s="144" t="s">
        <v>13</v>
      </c>
    </row>
    <row r="2" spans="1:9" ht="47.25" customHeight="1" x14ac:dyDescent="0.35">
      <c r="A2" s="56" t="s">
        <v>214</v>
      </c>
      <c r="B2" s="56"/>
      <c r="C2" s="49" t="s">
        <v>129</v>
      </c>
      <c r="E2" s="153"/>
      <c r="F2" s="154"/>
      <c r="G2" s="154"/>
      <c r="H2" s="154"/>
      <c r="I2" s="60" t="s">
        <v>85</v>
      </c>
    </row>
    <row r="3" spans="1:9" x14ac:dyDescent="0.35">
      <c r="A3" s="304" t="s">
        <v>225</v>
      </c>
      <c r="B3" s="149"/>
      <c r="C3" s="48" t="s">
        <v>226</v>
      </c>
      <c r="E3" s="150"/>
      <c r="F3" s="151"/>
      <c r="G3" s="151"/>
      <c r="H3" s="151"/>
      <c r="I3" s="48" t="s">
        <v>227</v>
      </c>
    </row>
    <row r="4" spans="1:9" x14ac:dyDescent="0.35">
      <c r="A4" s="140">
        <v>45980</v>
      </c>
      <c r="B4" s="140"/>
      <c r="C4" s="140">
        <v>45980</v>
      </c>
      <c r="E4" s="155"/>
      <c r="F4" s="155"/>
      <c r="G4" s="155"/>
      <c r="H4" s="155"/>
      <c r="I4" s="140">
        <v>45980</v>
      </c>
    </row>
    <row r="5" spans="1:9" x14ac:dyDescent="0.35">
      <c r="A5" s="89"/>
      <c r="B5" s="89"/>
      <c r="C5" s="162"/>
      <c r="D5" s="162"/>
      <c r="E5" s="155"/>
      <c r="F5" s="155"/>
      <c r="G5" s="155"/>
      <c r="H5" s="226"/>
      <c r="I5" s="226"/>
    </row>
    <row r="6" spans="1:9" x14ac:dyDescent="0.35">
      <c r="A6" s="289"/>
      <c r="B6" s="289"/>
      <c r="C6" s="81"/>
      <c r="D6" s="81"/>
      <c r="E6" s="81"/>
      <c r="F6" s="81"/>
      <c r="G6" s="81"/>
      <c r="H6" s="81"/>
      <c r="I6" s="81"/>
    </row>
    <row r="7" spans="1:9" x14ac:dyDescent="0.35">
      <c r="A7" s="411" t="s">
        <v>14</v>
      </c>
      <c r="B7" s="411"/>
      <c r="C7" s="411"/>
      <c r="D7" s="411"/>
      <c r="E7" s="411"/>
      <c r="F7" s="411"/>
      <c r="G7" s="411"/>
      <c r="H7" s="411"/>
      <c r="I7" s="411"/>
    </row>
    <row r="8" spans="1:9" x14ac:dyDescent="0.35">
      <c r="A8" s="404" t="s">
        <v>202</v>
      </c>
      <c r="B8" s="404"/>
      <c r="C8" s="404"/>
      <c r="D8" s="404"/>
      <c r="E8" s="404"/>
      <c r="F8" s="404"/>
      <c r="G8" s="404"/>
      <c r="H8" s="404"/>
      <c r="I8" s="404"/>
    </row>
    <row r="9" spans="1:9" x14ac:dyDescent="0.35">
      <c r="A9" s="82" t="s">
        <v>54</v>
      </c>
      <c r="B9" s="228">
        <v>45981</v>
      </c>
      <c r="D9" s="83"/>
      <c r="E9" s="84"/>
      <c r="F9" s="83"/>
      <c r="G9" s="83"/>
      <c r="H9" s="83"/>
    </row>
    <row r="10" spans="1:9" x14ac:dyDescent="0.35">
      <c r="A10" s="78" t="s">
        <v>51</v>
      </c>
      <c r="B10" s="290" t="s">
        <v>138</v>
      </c>
      <c r="D10" s="77"/>
      <c r="E10" s="77"/>
      <c r="F10" s="77"/>
      <c r="G10" s="77"/>
      <c r="H10" s="291"/>
    </row>
    <row r="11" spans="1:9" x14ac:dyDescent="0.35">
      <c r="A11" s="78" t="s">
        <v>53</v>
      </c>
      <c r="B11" s="290" t="s">
        <v>224</v>
      </c>
      <c r="D11" s="77"/>
      <c r="E11" s="288"/>
      <c r="F11" s="288"/>
      <c r="G11" s="77"/>
      <c r="H11" s="291"/>
      <c r="I11" s="239"/>
    </row>
    <row r="12" spans="1:9" x14ac:dyDescent="0.35">
      <c r="A12" s="82" t="s">
        <v>55</v>
      </c>
      <c r="B12" s="231" t="s">
        <v>223</v>
      </c>
      <c r="D12" s="83"/>
      <c r="E12" s="83"/>
      <c r="F12" s="83"/>
      <c r="G12" s="83"/>
      <c r="H12" s="83"/>
    </row>
    <row r="13" spans="1:9" x14ac:dyDescent="0.35">
      <c r="A13" s="82" t="s">
        <v>56</v>
      </c>
      <c r="B13" s="290" t="s">
        <v>57</v>
      </c>
      <c r="D13" s="83"/>
      <c r="E13" s="291"/>
      <c r="F13" s="291"/>
      <c r="G13" s="291"/>
      <c r="H13" s="291"/>
    </row>
    <row r="14" spans="1:9" x14ac:dyDescent="0.35">
      <c r="A14" s="82" t="s">
        <v>1</v>
      </c>
      <c r="B14" s="290">
        <f>SUM(D20:D29)</f>
        <v>4783.8999999999996</v>
      </c>
      <c r="D14" s="83"/>
      <c r="E14" s="83"/>
      <c r="F14" s="83"/>
      <c r="G14" s="83"/>
      <c r="H14" s="292"/>
    </row>
    <row r="15" spans="1:9" x14ac:dyDescent="0.35">
      <c r="A15" s="82" t="s">
        <v>58</v>
      </c>
      <c r="B15" s="233" t="s">
        <v>170</v>
      </c>
      <c r="D15" s="83"/>
      <c r="E15" s="83"/>
      <c r="F15" s="83"/>
      <c r="G15" s="83"/>
      <c r="H15" s="291"/>
    </row>
    <row r="16" spans="1:9" x14ac:dyDescent="0.35">
      <c r="A16" s="82" t="s">
        <v>60</v>
      </c>
      <c r="B16" s="90" t="s">
        <v>209</v>
      </c>
      <c r="D16" s="83"/>
      <c r="E16" s="83"/>
      <c r="F16" s="83"/>
      <c r="G16" s="83"/>
      <c r="H16" s="89"/>
    </row>
    <row r="17" spans="1:9" x14ac:dyDescent="0.35">
      <c r="A17" s="82" t="s">
        <v>114</v>
      </c>
      <c r="B17" s="82" t="s">
        <v>25</v>
      </c>
      <c r="C17" s="82"/>
      <c r="D17" s="81"/>
      <c r="E17" s="81"/>
      <c r="F17" s="81"/>
      <c r="G17" s="81"/>
      <c r="H17" s="81"/>
      <c r="I17" s="82"/>
    </row>
    <row r="18" spans="1:9" ht="15.65" customHeight="1" x14ac:dyDescent="0.35">
      <c r="A18" s="395" t="s">
        <v>5</v>
      </c>
      <c r="B18" s="400" t="s">
        <v>113</v>
      </c>
      <c r="C18" s="395" t="s">
        <v>62</v>
      </c>
      <c r="D18" s="395" t="s">
        <v>4</v>
      </c>
      <c r="E18" s="395" t="s">
        <v>63</v>
      </c>
      <c r="F18" s="395"/>
      <c r="G18" s="395"/>
      <c r="H18" s="395"/>
      <c r="I18" s="395" t="s">
        <v>64</v>
      </c>
    </row>
    <row r="19" spans="1:9" ht="31" x14ac:dyDescent="0.35">
      <c r="A19" s="395"/>
      <c r="B19" s="401"/>
      <c r="C19" s="395"/>
      <c r="D19" s="396"/>
      <c r="E19" s="91" t="s">
        <v>199</v>
      </c>
      <c r="F19" s="91" t="s">
        <v>166</v>
      </c>
      <c r="G19" s="91" t="s">
        <v>167</v>
      </c>
      <c r="H19" s="91" t="s">
        <v>136</v>
      </c>
      <c r="I19" s="395"/>
    </row>
    <row r="20" spans="1:9" ht="31" x14ac:dyDescent="0.35">
      <c r="A20" s="277" t="s">
        <v>130</v>
      </c>
      <c r="B20" s="282">
        <v>140960</v>
      </c>
      <c r="C20" s="283" t="s">
        <v>125</v>
      </c>
      <c r="D20" s="287"/>
      <c r="E20" s="286"/>
      <c r="F20" s="284">
        <v>45981.25</v>
      </c>
      <c r="G20" s="284">
        <v>8.3333333333333329E-2</v>
      </c>
      <c r="H20" s="284">
        <f t="shared" ref="H20:H29" si="0">F20+G20</f>
        <v>45981.333333333336</v>
      </c>
      <c r="I20" s="287" t="s">
        <v>131</v>
      </c>
    </row>
    <row r="21" spans="1:9" x14ac:dyDescent="0.35">
      <c r="A21" s="293" t="s">
        <v>70</v>
      </c>
      <c r="B21" s="295">
        <v>620960</v>
      </c>
      <c r="C21" s="273" t="s">
        <v>159</v>
      </c>
      <c r="D21" s="287">
        <v>2020</v>
      </c>
      <c r="E21" s="286">
        <v>1.8333333333333333</v>
      </c>
      <c r="F21" s="284">
        <f t="shared" ref="F21:F29" si="1">E21+H20</f>
        <v>45983.166666666672</v>
      </c>
      <c r="G21" s="285">
        <v>8.3333333333333329E-2</v>
      </c>
      <c r="H21" s="284">
        <f t="shared" si="0"/>
        <v>45983.250000000007</v>
      </c>
      <c r="I21" s="287" t="s">
        <v>200</v>
      </c>
    </row>
    <row r="22" spans="1:9" x14ac:dyDescent="0.35">
      <c r="A22" s="293" t="s">
        <v>80</v>
      </c>
      <c r="B22" s="287">
        <v>625960</v>
      </c>
      <c r="C22" s="294" t="s">
        <v>81</v>
      </c>
      <c r="D22" s="270">
        <v>337</v>
      </c>
      <c r="E22" s="286">
        <v>0.27083333333333331</v>
      </c>
      <c r="F22" s="284">
        <f t="shared" si="1"/>
        <v>45983.520833333343</v>
      </c>
      <c r="G22" s="285">
        <v>4.1666666666666664E-2</v>
      </c>
      <c r="H22" s="284">
        <f t="shared" si="0"/>
        <v>45983.562500000007</v>
      </c>
      <c r="I22" s="287" t="s">
        <v>132</v>
      </c>
    </row>
    <row r="23" spans="1:9" x14ac:dyDescent="0.35">
      <c r="A23" s="293"/>
      <c r="B23" s="287"/>
      <c r="C23" s="294"/>
      <c r="D23" s="270"/>
      <c r="E23" s="286"/>
      <c r="F23" s="284">
        <f t="shared" si="1"/>
        <v>45983.562500000007</v>
      </c>
      <c r="G23" s="284">
        <v>0.6875</v>
      </c>
      <c r="H23" s="284">
        <f t="shared" si="0"/>
        <v>45984.250000000007</v>
      </c>
      <c r="I23" s="287" t="s">
        <v>201</v>
      </c>
    </row>
    <row r="24" spans="1:9" x14ac:dyDescent="0.35">
      <c r="A24" s="293" t="s">
        <v>80</v>
      </c>
      <c r="B24" s="287">
        <v>625960</v>
      </c>
      <c r="C24" s="294" t="s">
        <v>81</v>
      </c>
      <c r="D24" s="270"/>
      <c r="E24" s="286"/>
      <c r="F24" s="284">
        <f t="shared" si="1"/>
        <v>45984.250000000007</v>
      </c>
      <c r="G24" s="284">
        <v>4.1666666666666664E-2</v>
      </c>
      <c r="H24" s="284">
        <f t="shared" si="0"/>
        <v>45984.291666666672</v>
      </c>
      <c r="I24" s="287" t="s">
        <v>131</v>
      </c>
    </row>
    <row r="25" spans="1:9" x14ac:dyDescent="0.35">
      <c r="A25" s="293" t="s">
        <v>70</v>
      </c>
      <c r="B25" s="287">
        <v>620960</v>
      </c>
      <c r="C25" s="294" t="s">
        <v>126</v>
      </c>
      <c r="D25" s="287">
        <v>337</v>
      </c>
      <c r="E25" s="286">
        <v>0.27083333333333331</v>
      </c>
      <c r="F25" s="284">
        <f t="shared" si="1"/>
        <v>45984.562500000007</v>
      </c>
      <c r="G25" s="284">
        <v>4.1666666666666664E-2</v>
      </c>
      <c r="H25" s="284">
        <f t="shared" si="0"/>
        <v>45984.604166666672</v>
      </c>
      <c r="I25" s="287" t="s">
        <v>132</v>
      </c>
    </row>
    <row r="26" spans="1:9" x14ac:dyDescent="0.35">
      <c r="A26" s="293"/>
      <c r="B26" s="295"/>
      <c r="C26" s="297"/>
      <c r="D26" s="287"/>
      <c r="E26" s="286"/>
      <c r="F26" s="284">
        <f t="shared" si="1"/>
        <v>45984.604166666672</v>
      </c>
      <c r="G26" s="284">
        <v>0.375</v>
      </c>
      <c r="H26" s="284">
        <f t="shared" si="0"/>
        <v>45984.979166666672</v>
      </c>
      <c r="I26" s="287" t="s">
        <v>201</v>
      </c>
    </row>
    <row r="27" spans="1:9" x14ac:dyDescent="0.35">
      <c r="A27" s="293" t="s">
        <v>70</v>
      </c>
      <c r="B27" s="287">
        <v>620960</v>
      </c>
      <c r="C27" s="294" t="s">
        <v>126</v>
      </c>
      <c r="D27" s="287"/>
      <c r="E27" s="286"/>
      <c r="F27" s="284">
        <f t="shared" si="1"/>
        <v>45984.979166666672</v>
      </c>
      <c r="G27" s="285">
        <v>4.1666666666666664E-2</v>
      </c>
      <c r="H27" s="284">
        <f t="shared" si="0"/>
        <v>45985.020833333336</v>
      </c>
      <c r="I27" s="287" t="s">
        <v>131</v>
      </c>
    </row>
    <row r="28" spans="1:9" ht="31" x14ac:dyDescent="0.35">
      <c r="A28" s="275" t="s">
        <v>154</v>
      </c>
      <c r="B28" s="276">
        <v>108960</v>
      </c>
      <c r="C28" s="273" t="s">
        <v>155</v>
      </c>
      <c r="D28" s="287">
        <v>2020</v>
      </c>
      <c r="E28" s="286">
        <v>1.8541666666666667</v>
      </c>
      <c r="F28" s="284">
        <f t="shared" si="1"/>
        <v>45986.875</v>
      </c>
      <c r="G28" s="284">
        <v>4.1666666666666664E-2</v>
      </c>
      <c r="H28" s="284">
        <f t="shared" si="0"/>
        <v>45986.916666666664</v>
      </c>
      <c r="I28" s="287" t="s">
        <v>132</v>
      </c>
    </row>
    <row r="29" spans="1:9" ht="31" x14ac:dyDescent="0.35">
      <c r="A29" s="277" t="s">
        <v>130</v>
      </c>
      <c r="B29" s="282">
        <v>140960</v>
      </c>
      <c r="C29" s="283" t="s">
        <v>125</v>
      </c>
      <c r="D29" s="287">
        <v>69.900000000000006</v>
      </c>
      <c r="E29" s="286">
        <v>6.25E-2</v>
      </c>
      <c r="F29" s="284">
        <f t="shared" si="1"/>
        <v>45986.979166666664</v>
      </c>
      <c r="G29" s="284">
        <v>4.1666666666666664E-2</v>
      </c>
      <c r="H29" s="284">
        <f t="shared" si="0"/>
        <v>45987.020833333328</v>
      </c>
      <c r="I29" s="287" t="s">
        <v>132</v>
      </c>
    </row>
    <row r="30" spans="1:9" x14ac:dyDescent="0.35">
      <c r="A30" s="97"/>
      <c r="B30" s="97"/>
      <c r="C30" s="98"/>
      <c r="D30" s="99"/>
      <c r="E30" s="99"/>
      <c r="F30" s="100"/>
      <c r="G30" s="101"/>
      <c r="H30" s="298"/>
      <c r="I30" s="102"/>
    </row>
    <row r="31" spans="1:9" x14ac:dyDescent="0.35">
      <c r="A31" s="97" t="s">
        <v>73</v>
      </c>
      <c r="B31" s="103">
        <f>SUM(E20:E29,G20:G29)</f>
        <v>5.7708333333333348</v>
      </c>
      <c r="E31" s="298"/>
      <c r="F31" s="298"/>
      <c r="G31" s="298"/>
      <c r="H31" s="298"/>
      <c r="I31" s="298"/>
    </row>
    <row r="32" spans="1:9" x14ac:dyDescent="0.35">
      <c r="A32" s="104" t="s">
        <v>74</v>
      </c>
      <c r="B32" s="103">
        <f>SUM(E20:E29)</f>
        <v>4.291666666666667</v>
      </c>
      <c r="D32" s="298"/>
      <c r="E32" s="298"/>
      <c r="F32" s="298"/>
      <c r="G32" s="298"/>
      <c r="H32" s="298"/>
      <c r="I32" s="298"/>
    </row>
    <row r="33" spans="1:9" x14ac:dyDescent="0.35">
      <c r="A33" s="104" t="s">
        <v>119</v>
      </c>
      <c r="B33" s="103">
        <f>G20+G21+G22+G24+G25+G27+G28+G29</f>
        <v>0.41666666666666669</v>
      </c>
      <c r="D33" s="298"/>
      <c r="E33" s="298"/>
      <c r="F33" s="298"/>
      <c r="G33" s="298"/>
      <c r="H33" s="298"/>
      <c r="I33" s="298"/>
    </row>
    <row r="34" spans="1:9" ht="15.75" customHeight="1" x14ac:dyDescent="0.35">
      <c r="A34" s="104" t="s">
        <v>120</v>
      </c>
      <c r="B34" s="103">
        <f>G23+G26</f>
        <v>1.0625</v>
      </c>
      <c r="D34" s="298"/>
      <c r="E34" s="298"/>
      <c r="F34" s="298"/>
      <c r="G34" s="298"/>
      <c r="H34" s="298"/>
      <c r="I34" s="298"/>
    </row>
    <row r="35" spans="1:9" x14ac:dyDescent="0.35">
      <c r="A35" s="81"/>
      <c r="B35" s="81"/>
      <c r="C35" s="135"/>
      <c r="D35" s="298"/>
      <c r="E35" s="298"/>
      <c r="F35" s="298"/>
      <c r="G35" s="298"/>
      <c r="H35" s="298"/>
      <c r="I35" s="298"/>
    </row>
    <row r="36" spans="1:9" x14ac:dyDescent="0.35">
      <c r="A36" s="81"/>
      <c r="B36" s="81"/>
      <c r="C36" s="136"/>
      <c r="D36" s="298"/>
      <c r="E36" s="298"/>
      <c r="F36" s="298"/>
      <c r="G36" s="298"/>
      <c r="H36" s="298"/>
      <c r="I36" s="298"/>
    </row>
    <row r="37" spans="1:9" x14ac:dyDescent="0.35">
      <c r="A37" s="268" t="s">
        <v>191</v>
      </c>
    </row>
    <row r="38" spans="1:9" ht="72" customHeight="1" x14ac:dyDescent="0.35"/>
    <row r="39" spans="1:9" ht="46.5" customHeight="1" x14ac:dyDescent="0.35"/>
  </sheetData>
  <mergeCells count="8">
    <mergeCell ref="A7:I7"/>
    <mergeCell ref="A8:I8"/>
    <mergeCell ref="A18:A19"/>
    <mergeCell ref="B18:B19"/>
    <mergeCell ref="C18:C19"/>
    <mergeCell ref="D18:D19"/>
    <mergeCell ref="E18:H18"/>
    <mergeCell ref="I18:I19"/>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1"/>
  <sheetViews>
    <sheetView tabSelected="1" zoomScale="82" zoomScaleNormal="82" workbookViewId="0">
      <selection activeCell="E15" sqref="E15"/>
    </sheetView>
  </sheetViews>
  <sheetFormatPr defaultColWidth="9.1796875" defaultRowHeight="15.5" x14ac:dyDescent="0.35"/>
  <cols>
    <col min="1" max="1" width="42" style="42" customWidth="1"/>
    <col min="2" max="2" width="19.81640625" style="42" customWidth="1"/>
    <col min="3" max="3" width="45.26953125" style="42" customWidth="1"/>
    <col min="4" max="4" width="20.7265625" style="42" customWidth="1"/>
    <col min="5" max="5" width="15.453125" style="42" customWidth="1"/>
    <col min="6" max="6" width="19.26953125" style="42" customWidth="1"/>
    <col min="7" max="7" width="15.453125" style="42" customWidth="1"/>
    <col min="8" max="8" width="17.81640625" style="42" customWidth="1"/>
    <col min="9" max="9" width="42.81640625" style="42" customWidth="1"/>
    <col min="10" max="16384" width="9.1796875" style="42"/>
  </cols>
  <sheetData>
    <row r="1" spans="1:9" x14ac:dyDescent="0.35">
      <c r="A1" s="144"/>
      <c r="B1" s="144"/>
      <c r="C1" s="144"/>
      <c r="E1" s="145"/>
      <c r="F1" s="146"/>
      <c r="G1" s="146"/>
      <c r="H1" s="147"/>
      <c r="I1" s="144"/>
    </row>
    <row r="2" spans="1:9" ht="47.25" customHeight="1" x14ac:dyDescent="0.35">
      <c r="A2" s="56"/>
      <c r="B2" s="56"/>
      <c r="C2" s="49"/>
      <c r="E2" s="153"/>
      <c r="F2" s="154"/>
      <c r="G2" s="154"/>
      <c r="H2" s="154"/>
      <c r="I2" s="60"/>
    </row>
    <row r="3" spans="1:9" x14ac:dyDescent="0.35">
      <c r="A3" s="304"/>
      <c r="B3" s="149"/>
      <c r="C3" s="48"/>
      <c r="E3" s="150"/>
      <c r="F3" s="151"/>
      <c r="G3" s="151"/>
      <c r="H3" s="151"/>
      <c r="I3" s="48"/>
    </row>
    <row r="4" spans="1:9" x14ac:dyDescent="0.35">
      <c r="A4" s="140"/>
      <c r="B4" s="140"/>
      <c r="C4" s="140"/>
      <c r="E4" s="155"/>
      <c r="F4" s="155"/>
      <c r="G4" s="155"/>
      <c r="H4" s="155"/>
      <c r="I4" s="140"/>
    </row>
    <row r="5" spans="1:9" x14ac:dyDescent="0.35">
      <c r="A5" s="89"/>
      <c r="B5" s="89"/>
      <c r="C5" s="162"/>
      <c r="D5" s="162"/>
      <c r="E5" s="155"/>
      <c r="F5" s="155"/>
      <c r="G5" s="155"/>
      <c r="H5" s="226"/>
      <c r="I5" s="226"/>
    </row>
    <row r="6" spans="1:9" x14ac:dyDescent="0.35">
      <c r="A6" s="289"/>
      <c r="B6" s="289"/>
      <c r="C6" s="81"/>
      <c r="D6" s="81"/>
      <c r="E6" s="81"/>
      <c r="F6" s="81"/>
      <c r="G6" s="81"/>
      <c r="H6" s="81"/>
      <c r="I6" s="81"/>
    </row>
    <row r="7" spans="1:9" x14ac:dyDescent="0.35">
      <c r="A7" s="411" t="s">
        <v>14</v>
      </c>
      <c r="B7" s="411"/>
      <c r="C7" s="411"/>
      <c r="D7" s="411"/>
      <c r="E7" s="411"/>
      <c r="F7" s="411"/>
      <c r="G7" s="411"/>
      <c r="H7" s="411"/>
      <c r="I7" s="411"/>
    </row>
    <row r="8" spans="1:9" x14ac:dyDescent="0.35">
      <c r="A8" s="404" t="s">
        <v>255</v>
      </c>
      <c r="B8" s="404"/>
      <c r="C8" s="404"/>
      <c r="D8" s="404"/>
      <c r="E8" s="404"/>
      <c r="F8" s="404"/>
      <c r="G8" s="404"/>
      <c r="H8" s="404"/>
      <c r="I8" s="404"/>
    </row>
    <row r="9" spans="1:9" x14ac:dyDescent="0.35">
      <c r="A9" s="82" t="s">
        <v>54</v>
      </c>
      <c r="B9" s="228" t="s">
        <v>207</v>
      </c>
      <c r="D9" s="83"/>
      <c r="E9" s="84"/>
      <c r="F9" s="83"/>
      <c r="G9" s="83"/>
      <c r="H9" s="83"/>
    </row>
    <row r="10" spans="1:9" x14ac:dyDescent="0.35">
      <c r="A10" s="78" t="s">
        <v>51</v>
      </c>
      <c r="B10" s="290" t="s">
        <v>138</v>
      </c>
      <c r="D10" s="77"/>
      <c r="E10" s="77"/>
      <c r="F10" s="77"/>
      <c r="G10" s="77"/>
      <c r="H10" s="291"/>
    </row>
    <row r="11" spans="1:9" x14ac:dyDescent="0.35">
      <c r="A11" s="78" t="s">
        <v>53</v>
      </c>
      <c r="B11" s="290"/>
      <c r="D11" s="77"/>
      <c r="E11" s="288"/>
      <c r="F11" s="288"/>
      <c r="G11" s="77"/>
      <c r="H11" s="291"/>
      <c r="I11" s="239"/>
    </row>
    <row r="12" spans="1:9" x14ac:dyDescent="0.35">
      <c r="A12" s="82" t="s">
        <v>55</v>
      </c>
      <c r="B12" s="231" t="s">
        <v>79</v>
      </c>
      <c r="D12" s="83"/>
      <c r="E12" s="83"/>
      <c r="F12" s="83"/>
      <c r="G12" s="83"/>
      <c r="H12" s="83"/>
    </row>
    <row r="13" spans="1:9" x14ac:dyDescent="0.35">
      <c r="A13" s="82" t="s">
        <v>56</v>
      </c>
      <c r="B13" s="290" t="s">
        <v>57</v>
      </c>
      <c r="D13" s="83"/>
      <c r="E13" s="291"/>
      <c r="F13" s="291"/>
      <c r="G13" s="291"/>
      <c r="H13" s="291"/>
    </row>
    <row r="14" spans="1:9" x14ac:dyDescent="0.35">
      <c r="A14" s="82" t="s">
        <v>1</v>
      </c>
      <c r="B14" s="290">
        <f>SUM(D20:D31)</f>
        <v>4714.5</v>
      </c>
      <c r="D14" s="83"/>
      <c r="E14" s="83"/>
      <c r="F14" s="83"/>
      <c r="G14" s="83"/>
      <c r="H14" s="292"/>
    </row>
    <row r="15" spans="1:9" x14ac:dyDescent="0.35">
      <c r="A15" s="82" t="s">
        <v>58</v>
      </c>
      <c r="B15" s="233" t="s">
        <v>170</v>
      </c>
      <c r="D15" s="83"/>
      <c r="E15" s="83"/>
      <c r="F15" s="83"/>
      <c r="G15" s="83"/>
      <c r="H15" s="291"/>
    </row>
    <row r="16" spans="1:9" x14ac:dyDescent="0.35">
      <c r="A16" s="82" t="s">
        <v>60</v>
      </c>
      <c r="B16" s="90" t="s">
        <v>209</v>
      </c>
      <c r="D16" s="83"/>
      <c r="E16" s="83"/>
      <c r="F16" s="83"/>
      <c r="G16" s="83"/>
      <c r="H16" s="89"/>
    </row>
    <row r="17" spans="1:9" x14ac:dyDescent="0.35">
      <c r="A17" s="82" t="s">
        <v>114</v>
      </c>
      <c r="B17" s="82" t="s">
        <v>25</v>
      </c>
      <c r="C17" s="82"/>
      <c r="D17" s="81"/>
      <c r="E17" s="81"/>
      <c r="F17" s="81"/>
      <c r="G17" s="81"/>
      <c r="H17" s="81"/>
      <c r="I17" s="82"/>
    </row>
    <row r="18" spans="1:9" ht="15.65" customHeight="1" x14ac:dyDescent="0.35">
      <c r="A18" s="395" t="s">
        <v>5</v>
      </c>
      <c r="B18" s="400" t="s">
        <v>113</v>
      </c>
      <c r="C18" s="395" t="s">
        <v>62</v>
      </c>
      <c r="D18" s="395" t="s">
        <v>4</v>
      </c>
      <c r="E18" s="395" t="s">
        <v>63</v>
      </c>
      <c r="F18" s="395"/>
      <c r="G18" s="395"/>
      <c r="H18" s="395"/>
      <c r="I18" s="395" t="s">
        <v>64</v>
      </c>
    </row>
    <row r="19" spans="1:9" ht="31" x14ac:dyDescent="0.35">
      <c r="A19" s="395"/>
      <c r="B19" s="401"/>
      <c r="C19" s="395"/>
      <c r="D19" s="396"/>
      <c r="E19" s="91" t="s">
        <v>199</v>
      </c>
      <c r="F19" s="91" t="s">
        <v>166</v>
      </c>
      <c r="G19" s="91" t="s">
        <v>167</v>
      </c>
      <c r="H19" s="91" t="s">
        <v>136</v>
      </c>
      <c r="I19" s="395"/>
    </row>
    <row r="20" spans="1:9" ht="31" x14ac:dyDescent="0.35">
      <c r="A20" s="277" t="s">
        <v>154</v>
      </c>
      <c r="B20" s="282">
        <v>140960</v>
      </c>
      <c r="C20" s="283" t="s">
        <v>125</v>
      </c>
      <c r="D20" s="287"/>
      <c r="E20" s="286"/>
      <c r="F20" s="363">
        <v>46047.916666666664</v>
      </c>
      <c r="G20" s="284">
        <v>9.7222222222222224E-2</v>
      </c>
      <c r="H20" s="363">
        <f t="shared" ref="H20:H31" si="0">F20+G20</f>
        <v>46048.013888888883</v>
      </c>
      <c r="I20" s="287" t="s">
        <v>131</v>
      </c>
    </row>
    <row r="21" spans="1:9" x14ac:dyDescent="0.35">
      <c r="A21" s="293" t="s">
        <v>70</v>
      </c>
      <c r="B21" s="295">
        <v>620960</v>
      </c>
      <c r="C21" s="273" t="s">
        <v>159</v>
      </c>
      <c r="D21" s="287">
        <v>2020</v>
      </c>
      <c r="E21" s="286">
        <v>1.84375</v>
      </c>
      <c r="F21" s="363">
        <f t="shared" ref="F21:F31" si="1">E21+H20</f>
        <v>46049.857638888883</v>
      </c>
      <c r="G21" s="285">
        <v>4.1666666666666664E-2</v>
      </c>
      <c r="H21" s="363">
        <f t="shared" si="0"/>
        <v>46049.899305555547</v>
      </c>
      <c r="I21" s="287" t="s">
        <v>132</v>
      </c>
    </row>
    <row r="22" spans="1:9" x14ac:dyDescent="0.35">
      <c r="A22" s="293"/>
      <c r="B22" s="295"/>
      <c r="C22" s="273"/>
      <c r="D22" s="287"/>
      <c r="E22" s="286"/>
      <c r="F22" s="363"/>
      <c r="G22" s="285">
        <v>0.3125</v>
      </c>
      <c r="H22" s="363"/>
      <c r="I22" s="287" t="s">
        <v>21</v>
      </c>
    </row>
    <row r="23" spans="1:9" x14ac:dyDescent="0.35">
      <c r="A23" s="293" t="s">
        <v>70</v>
      </c>
      <c r="B23" s="295">
        <v>620960</v>
      </c>
      <c r="C23" s="273" t="s">
        <v>159</v>
      </c>
      <c r="D23" s="287"/>
      <c r="E23" s="286"/>
      <c r="F23" s="363">
        <f>H21+G22</f>
        <v>46050.211805555547</v>
      </c>
      <c r="G23" s="285">
        <v>4.1666666666666664E-2</v>
      </c>
      <c r="H23" s="363">
        <f>F23+G23</f>
        <v>46050.253472222212</v>
      </c>
      <c r="I23" s="287" t="s">
        <v>131</v>
      </c>
    </row>
    <row r="24" spans="1:9" x14ac:dyDescent="0.35">
      <c r="A24" s="293" t="s">
        <v>80</v>
      </c>
      <c r="B24" s="287">
        <v>625960</v>
      </c>
      <c r="C24" s="294" t="s">
        <v>81</v>
      </c>
      <c r="D24" s="270">
        <v>337</v>
      </c>
      <c r="E24" s="286">
        <v>0.33333333333333331</v>
      </c>
      <c r="F24" s="363">
        <f>H23+E24</f>
        <v>46050.586805555547</v>
      </c>
      <c r="G24" s="285">
        <v>4.1666666666666664E-2</v>
      </c>
      <c r="H24" s="363">
        <f t="shared" si="0"/>
        <v>46050.628472222212</v>
      </c>
      <c r="I24" s="287" t="s">
        <v>132</v>
      </c>
    </row>
    <row r="25" spans="1:9" x14ac:dyDescent="0.35">
      <c r="A25" s="293"/>
      <c r="B25" s="287"/>
      <c r="C25" s="294"/>
      <c r="D25" s="270"/>
      <c r="E25" s="286"/>
      <c r="F25" s="363">
        <f t="shared" si="1"/>
        <v>46050.628472222212</v>
      </c>
      <c r="G25" s="284">
        <v>0.22569444444444445</v>
      </c>
      <c r="H25" s="363">
        <f t="shared" si="0"/>
        <v>46050.854166666657</v>
      </c>
      <c r="I25" s="287" t="s">
        <v>201</v>
      </c>
    </row>
    <row r="26" spans="1:9" x14ac:dyDescent="0.35">
      <c r="A26" s="293" t="s">
        <v>80</v>
      </c>
      <c r="B26" s="287">
        <v>625960</v>
      </c>
      <c r="C26" s="294" t="s">
        <v>81</v>
      </c>
      <c r="D26" s="270"/>
      <c r="E26" s="286"/>
      <c r="F26" s="363">
        <f t="shared" si="1"/>
        <v>46050.854166666657</v>
      </c>
      <c r="G26" s="284">
        <v>4.1666666666666664E-2</v>
      </c>
      <c r="H26" s="363">
        <f t="shared" si="0"/>
        <v>46050.895833333321</v>
      </c>
      <c r="I26" s="287" t="s">
        <v>131</v>
      </c>
    </row>
    <row r="27" spans="1:9" x14ac:dyDescent="0.35">
      <c r="A27" s="293" t="s">
        <v>70</v>
      </c>
      <c r="B27" s="287">
        <v>620960</v>
      </c>
      <c r="C27" s="294" t="s">
        <v>126</v>
      </c>
      <c r="D27" s="287">
        <v>337</v>
      </c>
      <c r="E27" s="286">
        <v>0.27083333333333331</v>
      </c>
      <c r="F27" s="363">
        <f t="shared" si="1"/>
        <v>46051.166666666657</v>
      </c>
      <c r="G27" s="284">
        <v>4.1666666666666664E-2</v>
      </c>
      <c r="H27" s="363">
        <f t="shared" si="0"/>
        <v>46051.208333333321</v>
      </c>
      <c r="I27" s="287" t="s">
        <v>132</v>
      </c>
    </row>
    <row r="28" spans="1:9" x14ac:dyDescent="0.35">
      <c r="A28" s="293"/>
      <c r="B28" s="295"/>
      <c r="C28" s="297"/>
      <c r="D28" s="287"/>
      <c r="E28" s="286"/>
      <c r="F28" s="363"/>
      <c r="G28" s="284">
        <v>0.375</v>
      </c>
      <c r="H28" s="363"/>
      <c r="I28" s="287" t="s">
        <v>21</v>
      </c>
    </row>
    <row r="29" spans="1:9" x14ac:dyDescent="0.35">
      <c r="A29" s="293" t="s">
        <v>70</v>
      </c>
      <c r="B29" s="287">
        <v>620960</v>
      </c>
      <c r="C29" s="294" t="s">
        <v>126</v>
      </c>
      <c r="D29" s="287"/>
      <c r="E29" s="286"/>
      <c r="F29" s="363">
        <f>H27+G28</f>
        <v>46051.583333333321</v>
      </c>
      <c r="G29" s="284">
        <v>4.1666666666666664E-2</v>
      </c>
      <c r="H29" s="363">
        <f>F29+G29</f>
        <v>46051.624999999985</v>
      </c>
      <c r="I29" s="287" t="s">
        <v>131</v>
      </c>
    </row>
    <row r="30" spans="1:9" ht="31" x14ac:dyDescent="0.35">
      <c r="A30" s="275" t="s">
        <v>154</v>
      </c>
      <c r="B30" s="276">
        <v>108960</v>
      </c>
      <c r="C30" s="273" t="s">
        <v>155</v>
      </c>
      <c r="D30" s="287">
        <v>2020</v>
      </c>
      <c r="E30" s="286">
        <v>1.8958333333333333</v>
      </c>
      <c r="F30" s="363">
        <f>H29+E30</f>
        <v>46053.520833333321</v>
      </c>
      <c r="G30" s="284">
        <v>4.1666666666666664E-2</v>
      </c>
      <c r="H30" s="363">
        <f t="shared" si="0"/>
        <v>46053.562499999985</v>
      </c>
      <c r="I30" s="364" t="s">
        <v>156</v>
      </c>
    </row>
    <row r="31" spans="1:9" ht="31" x14ac:dyDescent="0.35">
      <c r="A31" s="361" t="s">
        <v>157</v>
      </c>
      <c r="B31" s="362">
        <v>130210</v>
      </c>
      <c r="C31" s="360" t="s">
        <v>158</v>
      </c>
      <c r="D31" s="287">
        <v>0.5</v>
      </c>
      <c r="E31" s="286">
        <v>1.0416666666666666E-2</v>
      </c>
      <c r="F31" s="363">
        <f t="shared" si="1"/>
        <v>46053.57291666665</v>
      </c>
      <c r="G31" s="284">
        <v>2.0833333333333332E-2</v>
      </c>
      <c r="H31" s="363">
        <f t="shared" si="0"/>
        <v>46053.593749999985</v>
      </c>
      <c r="I31" s="287" t="s">
        <v>132</v>
      </c>
    </row>
    <row r="32" spans="1:9" x14ac:dyDescent="0.35">
      <c r="A32" s="97"/>
      <c r="B32" s="97"/>
      <c r="C32" s="98"/>
      <c r="D32" s="99"/>
      <c r="E32" s="99"/>
      <c r="F32" s="100"/>
      <c r="G32" s="101"/>
      <c r="H32" s="298"/>
      <c r="I32" s="102"/>
    </row>
    <row r="33" spans="1:9" x14ac:dyDescent="0.35">
      <c r="A33" s="97" t="s">
        <v>73</v>
      </c>
      <c r="B33" s="103">
        <f>SUM(E20:E31,G20:G31)</f>
        <v>5.6770833333333357</v>
      </c>
      <c r="E33" s="298"/>
      <c r="F33" s="298"/>
      <c r="G33" s="298"/>
      <c r="H33" s="298"/>
      <c r="I33" s="298"/>
    </row>
    <row r="34" spans="1:9" x14ac:dyDescent="0.35">
      <c r="A34" s="104" t="s">
        <v>74</v>
      </c>
      <c r="B34" s="103">
        <f>SUM(E20:E31)</f>
        <v>4.354166666666667</v>
      </c>
      <c r="D34" s="298"/>
      <c r="E34" s="298"/>
      <c r="F34" s="298"/>
      <c r="G34" s="298"/>
      <c r="H34" s="298"/>
      <c r="I34" s="298"/>
    </row>
    <row r="35" spans="1:9" x14ac:dyDescent="0.35">
      <c r="A35" s="104" t="s">
        <v>119</v>
      </c>
      <c r="B35" s="98">
        <f>SUM(G20,G21,G23,G24,G26,G27,G29,G30,G31)</f>
        <v>0.40972222222222227</v>
      </c>
      <c r="D35" s="298"/>
      <c r="E35" s="298"/>
      <c r="F35" s="298"/>
      <c r="G35" s="298"/>
      <c r="H35" s="298"/>
      <c r="I35" s="298"/>
    </row>
    <row r="36" spans="1:9" ht="15.75" customHeight="1" x14ac:dyDescent="0.35">
      <c r="A36" s="104" t="s">
        <v>120</v>
      </c>
      <c r="B36" s="103">
        <f>SUM(G22,G25,G28)</f>
        <v>0.91319444444444442</v>
      </c>
      <c r="D36" s="298"/>
      <c r="E36" s="298"/>
      <c r="F36" s="298"/>
      <c r="G36" s="298"/>
      <c r="H36" s="298"/>
      <c r="I36" s="298"/>
    </row>
    <row r="37" spans="1:9" x14ac:dyDescent="0.35">
      <c r="A37" s="81"/>
      <c r="B37" s="81"/>
      <c r="C37" s="135"/>
      <c r="D37" s="298"/>
      <c r="E37" s="298"/>
      <c r="F37" s="298"/>
      <c r="G37" s="298"/>
      <c r="H37" s="298"/>
      <c r="I37" s="298"/>
    </row>
    <row r="38" spans="1:9" x14ac:dyDescent="0.35">
      <c r="A38" s="81"/>
      <c r="B38" s="81"/>
      <c r="C38" s="136"/>
      <c r="D38" s="298"/>
      <c r="E38" s="298"/>
      <c r="F38" s="298"/>
      <c r="G38" s="298"/>
      <c r="H38" s="298"/>
      <c r="I38" s="298"/>
    </row>
    <row r="39" spans="1:9" x14ac:dyDescent="0.35">
      <c r="A39" s="268"/>
    </row>
    <row r="40" spans="1:9" ht="72" customHeight="1" x14ac:dyDescent="0.35"/>
    <row r="41" spans="1:9" ht="46.5" customHeight="1" x14ac:dyDescent="0.35"/>
  </sheetData>
  <mergeCells count="8">
    <mergeCell ref="A7:I7"/>
    <mergeCell ref="A8:I8"/>
    <mergeCell ref="A18:A19"/>
    <mergeCell ref="B18:B19"/>
    <mergeCell ref="C18:C19"/>
    <mergeCell ref="D18:D19"/>
    <mergeCell ref="E18:H18"/>
    <mergeCell ref="I18:I19"/>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V83"/>
  <sheetViews>
    <sheetView zoomScale="77" zoomScaleNormal="77" workbookViewId="0">
      <selection sqref="A1:I4"/>
    </sheetView>
  </sheetViews>
  <sheetFormatPr defaultColWidth="3.81640625" defaultRowHeight="15.5" x14ac:dyDescent="0.35"/>
  <cols>
    <col min="1" max="1" width="36.1796875" style="308" customWidth="1"/>
    <col min="2" max="2" width="19.54296875" style="308" customWidth="1"/>
    <col min="3" max="3" width="44.54296875" style="308" customWidth="1"/>
    <col min="4" max="4" width="25.81640625" style="308" customWidth="1"/>
    <col min="5" max="5" width="15" style="308" customWidth="1"/>
    <col min="6" max="6" width="16.81640625" style="308" customWidth="1"/>
    <col min="7" max="7" width="11.81640625" style="308" customWidth="1"/>
    <col min="8" max="8" width="14.1796875" style="308" customWidth="1"/>
    <col min="9" max="9" width="34.81640625" style="308" customWidth="1"/>
    <col min="10" max="10" width="32.1796875" style="308" customWidth="1"/>
    <col min="11" max="22" width="5.54296875" style="308" customWidth="1"/>
    <col min="23" max="255" width="10.453125" style="308" customWidth="1"/>
    <col min="256" max="16384" width="3.81640625" style="308"/>
  </cols>
  <sheetData>
    <row r="1" spans="1:256" x14ac:dyDescent="0.35">
      <c r="A1" s="144" t="s">
        <v>12</v>
      </c>
      <c r="B1" s="144"/>
      <c r="C1" s="144" t="s">
        <v>12</v>
      </c>
      <c r="D1" s="42"/>
      <c r="E1" s="145"/>
      <c r="F1" s="146"/>
      <c r="G1" s="146"/>
      <c r="H1" s="147"/>
      <c r="I1" s="144" t="s">
        <v>13</v>
      </c>
      <c r="J1" s="305"/>
      <c r="K1" s="306"/>
      <c r="L1" s="307"/>
      <c r="M1" s="307"/>
      <c r="N1" s="307"/>
      <c r="O1" s="307"/>
      <c r="P1" s="307"/>
      <c r="Q1" s="307"/>
      <c r="R1" s="306"/>
      <c r="S1" s="306"/>
      <c r="T1" s="306"/>
      <c r="U1" s="306"/>
      <c r="V1" s="306"/>
      <c r="W1" s="306"/>
      <c r="X1" s="306"/>
      <c r="Y1" s="306"/>
      <c r="Z1" s="306"/>
      <c r="AA1" s="306"/>
      <c r="AB1" s="306"/>
      <c r="AC1" s="306"/>
      <c r="AD1" s="306"/>
      <c r="AE1" s="306"/>
      <c r="AF1" s="306"/>
      <c r="AG1" s="306"/>
      <c r="AH1" s="306"/>
      <c r="AI1" s="306"/>
      <c r="AJ1" s="306"/>
      <c r="AK1" s="306"/>
      <c r="AL1" s="306"/>
      <c r="AM1" s="306"/>
      <c r="AN1" s="306"/>
      <c r="AO1" s="306"/>
      <c r="AP1" s="306"/>
      <c r="AQ1" s="306"/>
      <c r="AR1" s="306"/>
      <c r="AS1" s="306"/>
      <c r="AT1" s="306"/>
      <c r="AU1" s="306"/>
      <c r="AV1" s="306"/>
      <c r="AW1" s="306"/>
      <c r="AX1" s="306"/>
      <c r="AY1" s="306"/>
      <c r="AZ1" s="306"/>
      <c r="BA1" s="306"/>
      <c r="BB1" s="306"/>
      <c r="BC1" s="306"/>
      <c r="BD1" s="306"/>
      <c r="BE1" s="306"/>
      <c r="BF1" s="306"/>
      <c r="BG1" s="306"/>
      <c r="BH1" s="306"/>
      <c r="BI1" s="306"/>
      <c r="BJ1" s="306"/>
      <c r="BK1" s="306"/>
      <c r="BL1" s="306"/>
      <c r="BM1" s="306"/>
      <c r="BN1" s="306"/>
      <c r="BO1" s="306"/>
      <c r="BP1" s="306"/>
      <c r="BQ1" s="306"/>
      <c r="BR1" s="306"/>
      <c r="BS1" s="306"/>
      <c r="BT1" s="306"/>
      <c r="BU1" s="306"/>
      <c r="BV1" s="306"/>
      <c r="BW1" s="306"/>
      <c r="BX1" s="306"/>
      <c r="BY1" s="306"/>
      <c r="BZ1" s="306"/>
      <c r="CA1" s="306"/>
      <c r="CB1" s="306"/>
      <c r="CC1" s="306"/>
      <c r="CD1" s="306"/>
      <c r="CE1" s="306"/>
      <c r="CF1" s="306"/>
      <c r="CG1" s="306"/>
      <c r="CH1" s="306"/>
      <c r="CI1" s="306"/>
      <c r="CJ1" s="306"/>
      <c r="CK1" s="306"/>
      <c r="CL1" s="306"/>
      <c r="CM1" s="306"/>
      <c r="CN1" s="306"/>
      <c r="CO1" s="306"/>
      <c r="CP1" s="306"/>
      <c r="CQ1" s="306"/>
      <c r="CR1" s="306"/>
      <c r="CS1" s="306"/>
      <c r="CT1" s="306"/>
      <c r="CU1" s="306"/>
      <c r="CV1" s="306"/>
      <c r="CW1" s="306"/>
      <c r="CX1" s="306"/>
      <c r="CY1" s="306"/>
      <c r="CZ1" s="306"/>
      <c r="DA1" s="306"/>
      <c r="DB1" s="306"/>
      <c r="DC1" s="306"/>
      <c r="DD1" s="306"/>
      <c r="DE1" s="306"/>
      <c r="DF1" s="306"/>
      <c r="DG1" s="306"/>
      <c r="DH1" s="306"/>
      <c r="DI1" s="306"/>
      <c r="DJ1" s="306"/>
      <c r="DK1" s="306"/>
      <c r="DL1" s="306"/>
      <c r="DM1" s="306"/>
      <c r="DN1" s="306"/>
      <c r="DO1" s="306"/>
      <c r="DP1" s="306"/>
      <c r="DQ1" s="306"/>
      <c r="DR1" s="306"/>
      <c r="DS1" s="306"/>
      <c r="DT1" s="306"/>
      <c r="DU1" s="306"/>
      <c r="DV1" s="306"/>
      <c r="DW1" s="306"/>
      <c r="DX1" s="306"/>
      <c r="DY1" s="306"/>
      <c r="DZ1" s="306"/>
      <c r="EA1" s="306"/>
      <c r="EB1" s="306"/>
      <c r="EC1" s="306"/>
      <c r="ED1" s="306"/>
      <c r="EE1" s="306"/>
      <c r="EF1" s="306"/>
      <c r="EG1" s="306"/>
      <c r="EH1" s="306"/>
      <c r="EI1" s="306"/>
      <c r="EJ1" s="306"/>
      <c r="EK1" s="306"/>
      <c r="EL1" s="306"/>
      <c r="EM1" s="306"/>
      <c r="EN1" s="306"/>
      <c r="EO1" s="306"/>
      <c r="EP1" s="306"/>
      <c r="EQ1" s="306"/>
      <c r="ER1" s="306"/>
      <c r="ES1" s="306"/>
      <c r="ET1" s="306"/>
      <c r="EU1" s="306"/>
      <c r="EV1" s="306"/>
      <c r="EW1" s="306"/>
      <c r="EX1" s="306"/>
      <c r="EY1" s="306"/>
      <c r="EZ1" s="306"/>
      <c r="FA1" s="306"/>
      <c r="FB1" s="306"/>
      <c r="FC1" s="306"/>
      <c r="FD1" s="306"/>
      <c r="FE1" s="306"/>
      <c r="FF1" s="306"/>
      <c r="FG1" s="306"/>
      <c r="FH1" s="306"/>
      <c r="FI1" s="306"/>
      <c r="FJ1" s="306"/>
      <c r="FK1" s="306"/>
      <c r="FL1" s="306"/>
      <c r="FM1" s="306"/>
      <c r="FN1" s="306"/>
      <c r="FO1" s="306"/>
      <c r="FP1" s="306"/>
      <c r="FQ1" s="306"/>
      <c r="FR1" s="306"/>
      <c r="FS1" s="306"/>
      <c r="FT1" s="306"/>
      <c r="FU1" s="306"/>
      <c r="FV1" s="306"/>
      <c r="FW1" s="306"/>
      <c r="FX1" s="306"/>
      <c r="FY1" s="306"/>
      <c r="FZ1" s="306"/>
      <c r="GA1" s="306"/>
      <c r="GB1" s="306"/>
      <c r="GC1" s="306"/>
      <c r="GD1" s="306"/>
      <c r="GE1" s="306"/>
      <c r="GF1" s="306"/>
      <c r="GG1" s="306"/>
      <c r="GH1" s="306"/>
      <c r="GI1" s="306"/>
      <c r="GJ1" s="306"/>
      <c r="GK1" s="306"/>
      <c r="GL1" s="306"/>
      <c r="GM1" s="306"/>
      <c r="GN1" s="306"/>
      <c r="GO1" s="306"/>
      <c r="GP1" s="306"/>
      <c r="GQ1" s="306"/>
      <c r="GR1" s="306"/>
      <c r="GS1" s="306"/>
      <c r="GT1" s="306"/>
      <c r="GU1" s="306"/>
      <c r="GV1" s="306"/>
      <c r="GW1" s="306"/>
      <c r="GX1" s="306"/>
      <c r="GY1" s="306"/>
      <c r="GZ1" s="306"/>
      <c r="HA1" s="306"/>
      <c r="HB1" s="306"/>
      <c r="HC1" s="306"/>
      <c r="HD1" s="306"/>
      <c r="HE1" s="306"/>
      <c r="HF1" s="306"/>
      <c r="HG1" s="306"/>
      <c r="HH1" s="306"/>
      <c r="HI1" s="306"/>
      <c r="HJ1" s="306"/>
      <c r="HK1" s="306"/>
      <c r="HL1" s="306"/>
      <c r="HM1" s="306"/>
      <c r="HN1" s="306"/>
      <c r="HO1" s="306"/>
      <c r="HP1" s="306"/>
      <c r="HQ1" s="306"/>
      <c r="HR1" s="306"/>
      <c r="HS1" s="306"/>
      <c r="HT1" s="306"/>
      <c r="HU1" s="306"/>
      <c r="HV1" s="306"/>
      <c r="HW1" s="306"/>
      <c r="HX1" s="306"/>
      <c r="HY1" s="306"/>
      <c r="HZ1" s="306"/>
      <c r="IA1" s="306"/>
      <c r="IB1" s="306"/>
      <c r="IC1" s="306"/>
      <c r="ID1" s="306"/>
      <c r="IE1" s="306"/>
      <c r="IF1" s="306"/>
      <c r="IG1" s="306"/>
      <c r="IH1" s="306"/>
      <c r="II1" s="306"/>
      <c r="IJ1" s="306"/>
      <c r="IK1" s="306"/>
      <c r="IL1" s="306"/>
      <c r="IM1" s="306"/>
      <c r="IN1" s="306"/>
      <c r="IO1" s="306"/>
      <c r="IP1" s="306"/>
      <c r="IQ1" s="306"/>
      <c r="IR1" s="306"/>
      <c r="IS1" s="306"/>
      <c r="IT1" s="306"/>
    </row>
    <row r="2" spans="1:256" ht="47.25" customHeight="1" x14ac:dyDescent="0.35">
      <c r="A2" s="56" t="s">
        <v>228</v>
      </c>
      <c r="B2" s="56"/>
      <c r="C2" s="49" t="s">
        <v>229</v>
      </c>
      <c r="D2" s="42"/>
      <c r="E2" s="153"/>
      <c r="F2" s="154"/>
      <c r="G2" s="154"/>
      <c r="H2" s="154"/>
      <c r="I2" s="60" t="s">
        <v>85</v>
      </c>
      <c r="J2" s="309"/>
      <c r="K2" s="310"/>
      <c r="L2" s="311"/>
      <c r="M2" s="311"/>
      <c r="N2" s="311"/>
      <c r="O2" s="311"/>
      <c r="P2" s="311"/>
      <c r="Q2" s="311"/>
      <c r="R2" s="310"/>
      <c r="S2" s="310"/>
      <c r="T2" s="310"/>
      <c r="U2" s="310"/>
      <c r="V2" s="310"/>
      <c r="W2" s="310"/>
      <c r="X2" s="310"/>
      <c r="Y2" s="310"/>
      <c r="Z2" s="310"/>
      <c r="AA2" s="310"/>
      <c r="AB2" s="310"/>
      <c r="AC2" s="310"/>
      <c r="AD2" s="310"/>
      <c r="AE2" s="310"/>
      <c r="AF2" s="310"/>
      <c r="AG2" s="310"/>
      <c r="AH2" s="310"/>
      <c r="AI2" s="310"/>
      <c r="AJ2" s="310"/>
      <c r="AK2" s="310"/>
      <c r="AL2" s="310"/>
      <c r="AM2" s="310"/>
      <c r="AN2" s="310"/>
      <c r="AO2" s="310"/>
      <c r="AP2" s="310"/>
      <c r="AQ2" s="310"/>
      <c r="AR2" s="310"/>
      <c r="AS2" s="310"/>
      <c r="AT2" s="310"/>
      <c r="AU2" s="310"/>
      <c r="AV2" s="310"/>
      <c r="AW2" s="310"/>
      <c r="AX2" s="310"/>
      <c r="AY2" s="310"/>
      <c r="AZ2" s="310"/>
      <c r="BA2" s="310"/>
      <c r="BB2" s="310"/>
      <c r="BC2" s="310"/>
      <c r="BD2" s="310"/>
      <c r="BE2" s="310"/>
      <c r="BF2" s="310"/>
      <c r="BG2" s="310"/>
      <c r="BH2" s="310"/>
      <c r="BI2" s="310"/>
      <c r="BJ2" s="310"/>
      <c r="BK2" s="310"/>
      <c r="BL2" s="310"/>
      <c r="BM2" s="310"/>
      <c r="BN2" s="310"/>
      <c r="BO2" s="310"/>
      <c r="BP2" s="310"/>
      <c r="BQ2" s="310"/>
      <c r="BR2" s="310"/>
      <c r="BS2" s="310"/>
      <c r="BT2" s="310"/>
      <c r="BU2" s="310"/>
      <c r="BV2" s="310"/>
      <c r="BW2" s="310"/>
      <c r="BX2" s="310"/>
      <c r="BY2" s="310"/>
      <c r="BZ2" s="310"/>
      <c r="CA2" s="310"/>
      <c r="CB2" s="310"/>
      <c r="CC2" s="310"/>
      <c r="CD2" s="310"/>
      <c r="CE2" s="310"/>
      <c r="CF2" s="310"/>
      <c r="CG2" s="310"/>
      <c r="CH2" s="310"/>
      <c r="CI2" s="310"/>
      <c r="CJ2" s="310"/>
      <c r="CK2" s="310"/>
      <c r="CL2" s="310"/>
      <c r="CM2" s="310"/>
      <c r="CN2" s="310"/>
      <c r="CO2" s="310"/>
      <c r="CP2" s="310"/>
      <c r="CQ2" s="310"/>
      <c r="CR2" s="310"/>
      <c r="CS2" s="310"/>
      <c r="CT2" s="310"/>
      <c r="CU2" s="310"/>
      <c r="CV2" s="310"/>
      <c r="CW2" s="310"/>
      <c r="CX2" s="310"/>
      <c r="CY2" s="310"/>
      <c r="CZ2" s="310"/>
      <c r="DA2" s="310"/>
      <c r="DB2" s="310"/>
      <c r="DC2" s="310"/>
      <c r="DD2" s="310"/>
      <c r="DE2" s="310"/>
      <c r="DF2" s="310"/>
      <c r="DG2" s="310"/>
      <c r="DH2" s="310"/>
      <c r="DI2" s="310"/>
      <c r="DJ2" s="310"/>
      <c r="DK2" s="310"/>
      <c r="DL2" s="310"/>
      <c r="DM2" s="310"/>
      <c r="DN2" s="310"/>
      <c r="DO2" s="310"/>
      <c r="DP2" s="310"/>
      <c r="DQ2" s="310"/>
      <c r="DR2" s="310"/>
      <c r="DS2" s="310"/>
      <c r="DT2" s="310"/>
      <c r="DU2" s="310"/>
      <c r="DV2" s="310"/>
      <c r="DW2" s="310"/>
      <c r="DX2" s="310"/>
      <c r="DY2" s="310"/>
      <c r="DZ2" s="310"/>
      <c r="EA2" s="310"/>
      <c r="EB2" s="310"/>
      <c r="EC2" s="310"/>
      <c r="ED2" s="310"/>
      <c r="EE2" s="310"/>
      <c r="EF2" s="310"/>
      <c r="EG2" s="310"/>
      <c r="EH2" s="310"/>
      <c r="EI2" s="310"/>
      <c r="EJ2" s="310"/>
      <c r="EK2" s="310"/>
      <c r="EL2" s="310"/>
      <c r="EM2" s="310"/>
      <c r="EN2" s="310"/>
      <c r="EO2" s="310"/>
      <c r="EP2" s="310"/>
      <c r="EQ2" s="310"/>
      <c r="ER2" s="310"/>
      <c r="ES2" s="310"/>
      <c r="ET2" s="310"/>
      <c r="EU2" s="310"/>
      <c r="EV2" s="310"/>
      <c r="EW2" s="310"/>
      <c r="EX2" s="310"/>
      <c r="EY2" s="310"/>
      <c r="EZ2" s="310"/>
      <c r="FA2" s="310"/>
      <c r="FB2" s="310"/>
      <c r="FC2" s="310"/>
      <c r="FD2" s="310"/>
      <c r="FE2" s="310"/>
      <c r="FF2" s="310"/>
      <c r="FG2" s="310"/>
      <c r="FH2" s="310"/>
      <c r="FI2" s="310"/>
      <c r="FJ2" s="310"/>
      <c r="FK2" s="310"/>
      <c r="FL2" s="310"/>
      <c r="FM2" s="310"/>
      <c r="FN2" s="310"/>
      <c r="FO2" s="310"/>
      <c r="FP2" s="310"/>
      <c r="FQ2" s="310"/>
      <c r="FR2" s="310"/>
      <c r="FS2" s="310"/>
      <c r="FT2" s="310"/>
      <c r="FU2" s="310"/>
      <c r="FV2" s="310"/>
      <c r="FW2" s="310"/>
      <c r="FX2" s="310"/>
      <c r="FY2" s="310"/>
      <c r="FZ2" s="310"/>
      <c r="GA2" s="310"/>
      <c r="GB2" s="310"/>
      <c r="GC2" s="310"/>
      <c r="GD2" s="310"/>
      <c r="GE2" s="310"/>
      <c r="GF2" s="310"/>
      <c r="GG2" s="310"/>
      <c r="GH2" s="310"/>
      <c r="GI2" s="310"/>
      <c r="GJ2" s="310"/>
      <c r="GK2" s="310"/>
      <c r="GL2" s="310"/>
      <c r="GM2" s="310"/>
      <c r="GN2" s="310"/>
      <c r="GO2" s="310"/>
      <c r="GP2" s="310"/>
      <c r="GQ2" s="310"/>
      <c r="GR2" s="310"/>
      <c r="GS2" s="310"/>
      <c r="GT2" s="310"/>
      <c r="GU2" s="310"/>
      <c r="GV2" s="310"/>
      <c r="GW2" s="310"/>
      <c r="GX2" s="310"/>
      <c r="GY2" s="310"/>
      <c r="GZ2" s="310"/>
      <c r="HA2" s="310"/>
      <c r="HB2" s="310"/>
      <c r="HC2" s="310"/>
      <c r="HD2" s="310"/>
      <c r="HE2" s="310"/>
      <c r="HF2" s="310"/>
      <c r="HG2" s="310"/>
      <c r="HH2" s="310"/>
      <c r="HI2" s="310"/>
      <c r="HJ2" s="310"/>
      <c r="HK2" s="310"/>
      <c r="HL2" s="310"/>
      <c r="HM2" s="310"/>
      <c r="HN2" s="310"/>
      <c r="HO2" s="310"/>
      <c r="HP2" s="310"/>
      <c r="HQ2" s="310"/>
      <c r="HR2" s="310"/>
      <c r="HS2" s="310"/>
      <c r="HT2" s="310"/>
      <c r="HU2" s="310"/>
      <c r="HV2" s="310"/>
      <c r="HW2" s="310"/>
      <c r="HX2" s="310"/>
      <c r="HY2" s="310"/>
      <c r="HZ2" s="310"/>
      <c r="IA2" s="310"/>
      <c r="IB2" s="310"/>
      <c r="IC2" s="310"/>
      <c r="ID2" s="310"/>
      <c r="IE2" s="310"/>
      <c r="IF2" s="310"/>
      <c r="IG2" s="310"/>
      <c r="IH2" s="310"/>
      <c r="II2" s="310"/>
      <c r="IJ2" s="310"/>
      <c r="IK2" s="310"/>
      <c r="IL2" s="310"/>
      <c r="IM2" s="310"/>
      <c r="IN2" s="310"/>
      <c r="IO2" s="310"/>
      <c r="IP2" s="310"/>
      <c r="IQ2" s="310"/>
      <c r="IR2" s="310"/>
      <c r="IS2" s="310"/>
      <c r="IT2" s="310"/>
    </row>
    <row r="3" spans="1:256" x14ac:dyDescent="0.35">
      <c r="A3" s="304" t="s">
        <v>225</v>
      </c>
      <c r="B3" s="149"/>
      <c r="C3" s="48" t="s">
        <v>226</v>
      </c>
      <c r="D3" s="42"/>
      <c r="E3" s="150"/>
      <c r="F3" s="151"/>
      <c r="G3" s="151"/>
      <c r="H3" s="151"/>
      <c r="I3" s="48" t="s">
        <v>227</v>
      </c>
      <c r="J3" s="113"/>
      <c r="K3" s="312"/>
      <c r="L3" s="313"/>
      <c r="M3" s="313"/>
      <c r="N3" s="313"/>
      <c r="O3" s="313"/>
      <c r="P3" s="313"/>
      <c r="Q3" s="313"/>
      <c r="R3" s="312"/>
      <c r="S3" s="312"/>
      <c r="T3" s="312"/>
      <c r="U3" s="312"/>
      <c r="V3" s="312"/>
      <c r="W3" s="312"/>
      <c r="X3" s="312"/>
      <c r="Y3" s="312"/>
      <c r="Z3" s="312"/>
      <c r="AA3" s="312"/>
      <c r="AB3" s="312"/>
      <c r="AC3" s="312"/>
      <c r="AD3" s="312"/>
      <c r="AE3" s="312"/>
      <c r="AF3" s="312"/>
      <c r="AG3" s="312"/>
      <c r="AH3" s="312"/>
      <c r="AI3" s="312"/>
      <c r="AJ3" s="312"/>
      <c r="AK3" s="312"/>
      <c r="AL3" s="312"/>
      <c r="AM3" s="312"/>
      <c r="AN3" s="312"/>
      <c r="AO3" s="312"/>
      <c r="AP3" s="312"/>
      <c r="AQ3" s="312"/>
      <c r="AR3" s="312"/>
      <c r="AS3" s="312"/>
      <c r="AT3" s="312"/>
      <c r="AU3" s="312"/>
      <c r="AV3" s="312"/>
      <c r="AW3" s="312"/>
      <c r="AX3" s="312"/>
      <c r="AY3" s="312"/>
      <c r="AZ3" s="312"/>
      <c r="BA3" s="312"/>
      <c r="BB3" s="312"/>
      <c r="BC3" s="312"/>
      <c r="BD3" s="312"/>
      <c r="BE3" s="312"/>
      <c r="BF3" s="312"/>
      <c r="BG3" s="312"/>
      <c r="BH3" s="312"/>
      <c r="BI3" s="312"/>
      <c r="BJ3" s="312"/>
      <c r="BK3" s="312"/>
      <c r="BL3" s="312"/>
      <c r="BM3" s="312"/>
      <c r="BN3" s="312"/>
      <c r="BO3" s="312"/>
      <c r="BP3" s="312"/>
      <c r="BQ3" s="312"/>
      <c r="BR3" s="312"/>
      <c r="BS3" s="312"/>
      <c r="BT3" s="312"/>
      <c r="BU3" s="312"/>
      <c r="BV3" s="312"/>
      <c r="BW3" s="312"/>
      <c r="BX3" s="312"/>
      <c r="BY3" s="312"/>
      <c r="BZ3" s="312"/>
      <c r="CA3" s="312"/>
      <c r="CB3" s="312"/>
      <c r="CC3" s="312"/>
      <c r="CD3" s="312"/>
      <c r="CE3" s="312"/>
      <c r="CF3" s="312"/>
      <c r="CG3" s="312"/>
      <c r="CH3" s="312"/>
      <c r="CI3" s="312"/>
      <c r="CJ3" s="312"/>
      <c r="CK3" s="312"/>
      <c r="CL3" s="312"/>
      <c r="CM3" s="312"/>
      <c r="CN3" s="312"/>
      <c r="CO3" s="312"/>
      <c r="CP3" s="312"/>
      <c r="CQ3" s="312"/>
      <c r="CR3" s="312"/>
      <c r="CS3" s="312"/>
      <c r="CT3" s="312"/>
      <c r="CU3" s="312"/>
      <c r="CV3" s="312"/>
      <c r="CW3" s="312"/>
      <c r="CX3" s="312"/>
      <c r="CY3" s="312"/>
      <c r="CZ3" s="312"/>
      <c r="DA3" s="312"/>
      <c r="DB3" s="312"/>
      <c r="DC3" s="312"/>
      <c r="DD3" s="312"/>
      <c r="DE3" s="312"/>
      <c r="DF3" s="312"/>
      <c r="DG3" s="312"/>
      <c r="DH3" s="312"/>
      <c r="DI3" s="312"/>
      <c r="DJ3" s="312"/>
      <c r="DK3" s="312"/>
      <c r="DL3" s="312"/>
      <c r="DM3" s="312"/>
      <c r="DN3" s="312"/>
      <c r="DO3" s="312"/>
      <c r="DP3" s="312"/>
      <c r="DQ3" s="312"/>
      <c r="DR3" s="312"/>
      <c r="DS3" s="312"/>
      <c r="DT3" s="312"/>
      <c r="DU3" s="312"/>
      <c r="DV3" s="312"/>
      <c r="DW3" s="312"/>
      <c r="DX3" s="312"/>
      <c r="DY3" s="312"/>
      <c r="DZ3" s="312"/>
      <c r="EA3" s="312"/>
      <c r="EB3" s="312"/>
      <c r="EC3" s="312"/>
      <c r="ED3" s="312"/>
      <c r="EE3" s="312"/>
      <c r="EF3" s="312"/>
      <c r="EG3" s="312"/>
      <c r="EH3" s="312"/>
      <c r="EI3" s="312"/>
      <c r="EJ3" s="312"/>
      <c r="EK3" s="312"/>
      <c r="EL3" s="312"/>
      <c r="EM3" s="312"/>
      <c r="EN3" s="312"/>
      <c r="EO3" s="312"/>
      <c r="EP3" s="312"/>
      <c r="EQ3" s="312"/>
      <c r="ER3" s="312"/>
      <c r="ES3" s="312"/>
      <c r="ET3" s="312"/>
      <c r="EU3" s="312"/>
      <c r="EV3" s="312"/>
      <c r="EW3" s="312"/>
      <c r="EX3" s="312"/>
      <c r="EY3" s="312"/>
      <c r="EZ3" s="312"/>
      <c r="FA3" s="312"/>
      <c r="FB3" s="312"/>
      <c r="FC3" s="312"/>
      <c r="FD3" s="312"/>
      <c r="FE3" s="312"/>
      <c r="FF3" s="312"/>
      <c r="FG3" s="312"/>
      <c r="FH3" s="312"/>
      <c r="FI3" s="312"/>
      <c r="FJ3" s="312"/>
      <c r="FK3" s="312"/>
      <c r="FL3" s="312"/>
      <c r="FM3" s="312"/>
      <c r="FN3" s="312"/>
      <c r="FO3" s="312"/>
      <c r="FP3" s="312"/>
      <c r="FQ3" s="312"/>
      <c r="FR3" s="312"/>
      <c r="FS3" s="312"/>
      <c r="FT3" s="312"/>
      <c r="FU3" s="312"/>
      <c r="FV3" s="312"/>
      <c r="FW3" s="312"/>
      <c r="FX3" s="312"/>
      <c r="FY3" s="312"/>
      <c r="FZ3" s="312"/>
      <c r="GA3" s="312"/>
      <c r="GB3" s="312"/>
      <c r="GC3" s="312"/>
      <c r="GD3" s="312"/>
      <c r="GE3" s="312"/>
      <c r="GF3" s="312"/>
      <c r="GG3" s="312"/>
      <c r="GH3" s="312"/>
      <c r="GI3" s="312"/>
      <c r="GJ3" s="312"/>
      <c r="GK3" s="312"/>
      <c r="GL3" s="312"/>
      <c r="GM3" s="312"/>
      <c r="GN3" s="312"/>
      <c r="GO3" s="312"/>
      <c r="GP3" s="312"/>
      <c r="GQ3" s="312"/>
      <c r="GR3" s="312"/>
      <c r="GS3" s="312"/>
      <c r="GT3" s="312"/>
      <c r="GU3" s="312"/>
      <c r="GV3" s="312"/>
      <c r="GW3" s="312"/>
      <c r="GX3" s="312"/>
      <c r="GY3" s="312"/>
      <c r="GZ3" s="312"/>
      <c r="HA3" s="312"/>
      <c r="HB3" s="312"/>
      <c r="HC3" s="312"/>
      <c r="HD3" s="312"/>
      <c r="HE3" s="312"/>
      <c r="HF3" s="312"/>
      <c r="HG3" s="312"/>
      <c r="HH3" s="312"/>
      <c r="HI3" s="312"/>
      <c r="HJ3" s="312"/>
      <c r="HK3" s="312"/>
      <c r="HL3" s="312"/>
      <c r="HM3" s="312"/>
      <c r="HN3" s="312"/>
      <c r="HO3" s="312"/>
      <c r="HP3" s="312"/>
      <c r="HQ3" s="312"/>
      <c r="HR3" s="312"/>
      <c r="HS3" s="312"/>
      <c r="HT3" s="312"/>
      <c r="HU3" s="312"/>
      <c r="HV3" s="312"/>
      <c r="HW3" s="312"/>
      <c r="HX3" s="312"/>
      <c r="HY3" s="312"/>
      <c r="HZ3" s="312"/>
      <c r="IA3" s="312"/>
      <c r="IB3" s="312"/>
      <c r="IC3" s="312"/>
      <c r="ID3" s="312"/>
      <c r="IE3" s="312"/>
      <c r="IF3" s="312"/>
      <c r="IG3" s="312"/>
      <c r="IH3" s="312"/>
      <c r="II3" s="312"/>
      <c r="IJ3" s="312"/>
      <c r="IK3" s="312"/>
      <c r="IL3" s="312"/>
      <c r="IM3" s="312"/>
      <c r="IN3" s="312"/>
      <c r="IO3" s="312"/>
      <c r="IP3" s="312"/>
      <c r="IQ3" s="312"/>
      <c r="IR3" s="312"/>
      <c r="IS3" s="312"/>
      <c r="IT3" s="312"/>
    </row>
    <row r="4" spans="1:256" ht="18" x14ac:dyDescent="0.35">
      <c r="A4" s="140">
        <v>46035</v>
      </c>
      <c r="B4" s="140"/>
      <c r="C4" s="140">
        <f>A4</f>
        <v>46035</v>
      </c>
      <c r="D4" s="42"/>
      <c r="E4" s="155"/>
      <c r="F4" s="155"/>
      <c r="G4" s="155"/>
      <c r="H4" s="155"/>
      <c r="I4" s="140">
        <f>A4</f>
        <v>46035</v>
      </c>
      <c r="J4" s="314"/>
      <c r="K4" s="312"/>
      <c r="L4" s="313"/>
      <c r="M4" s="313"/>
      <c r="N4" s="313"/>
      <c r="O4" s="313"/>
      <c r="P4" s="313"/>
      <c r="Q4" s="313"/>
      <c r="R4" s="312"/>
      <c r="S4" s="312"/>
      <c r="T4" s="312"/>
      <c r="U4" s="312"/>
      <c r="V4" s="312"/>
      <c r="W4" s="312"/>
      <c r="X4" s="312"/>
      <c r="Y4" s="312"/>
      <c r="Z4" s="312"/>
      <c r="AA4" s="312"/>
      <c r="AB4" s="312"/>
      <c r="AC4" s="312"/>
      <c r="AD4" s="312"/>
      <c r="AE4" s="312"/>
      <c r="AF4" s="312"/>
      <c r="AG4" s="312"/>
      <c r="AH4" s="312"/>
      <c r="AI4" s="312"/>
      <c r="AJ4" s="312"/>
      <c r="AK4" s="312"/>
      <c r="AL4" s="312"/>
      <c r="AM4" s="312"/>
      <c r="AN4" s="312"/>
      <c r="AO4" s="312"/>
      <c r="AP4" s="312"/>
      <c r="AQ4" s="312"/>
      <c r="AR4" s="312"/>
      <c r="AS4" s="312"/>
      <c r="AT4" s="312"/>
      <c r="AU4" s="312"/>
      <c r="AV4" s="312"/>
      <c r="AW4" s="312"/>
      <c r="AX4" s="312"/>
      <c r="AY4" s="312"/>
      <c r="AZ4" s="312"/>
      <c r="BA4" s="312"/>
      <c r="BB4" s="312"/>
      <c r="BC4" s="312"/>
      <c r="BD4" s="312"/>
      <c r="BE4" s="312"/>
      <c r="BF4" s="312"/>
      <c r="BG4" s="312"/>
      <c r="BH4" s="312"/>
      <c r="BI4" s="312"/>
      <c r="BJ4" s="312"/>
      <c r="BK4" s="312"/>
      <c r="BL4" s="312"/>
      <c r="BM4" s="312"/>
      <c r="BN4" s="312"/>
      <c r="BO4" s="312"/>
      <c r="BP4" s="312"/>
      <c r="BQ4" s="312"/>
      <c r="BR4" s="312"/>
      <c r="BS4" s="312"/>
      <c r="BT4" s="312"/>
      <c r="BU4" s="312"/>
      <c r="BV4" s="312"/>
      <c r="BW4" s="312"/>
      <c r="BX4" s="312"/>
      <c r="BY4" s="312"/>
      <c r="BZ4" s="312"/>
      <c r="CA4" s="312"/>
      <c r="CB4" s="312"/>
      <c r="CC4" s="312"/>
      <c r="CD4" s="312"/>
      <c r="CE4" s="312"/>
      <c r="CF4" s="312"/>
      <c r="CG4" s="312"/>
      <c r="CH4" s="312"/>
      <c r="CI4" s="312"/>
      <c r="CJ4" s="312"/>
      <c r="CK4" s="312"/>
      <c r="CL4" s="312"/>
      <c r="CM4" s="312"/>
      <c r="CN4" s="312"/>
      <c r="CO4" s="312"/>
      <c r="CP4" s="312"/>
      <c r="CQ4" s="312"/>
      <c r="CR4" s="312"/>
      <c r="CS4" s="312"/>
      <c r="CT4" s="312"/>
      <c r="CU4" s="312"/>
      <c r="CV4" s="312"/>
      <c r="CW4" s="312"/>
      <c r="CX4" s="312"/>
      <c r="CY4" s="312"/>
      <c r="CZ4" s="312"/>
      <c r="DA4" s="312"/>
      <c r="DB4" s="312"/>
      <c r="DC4" s="312"/>
      <c r="DD4" s="312"/>
      <c r="DE4" s="312"/>
      <c r="DF4" s="312"/>
      <c r="DG4" s="312"/>
      <c r="DH4" s="312"/>
      <c r="DI4" s="312"/>
      <c r="DJ4" s="312"/>
      <c r="DK4" s="312"/>
      <c r="DL4" s="312"/>
      <c r="DM4" s="312"/>
      <c r="DN4" s="312"/>
      <c r="DO4" s="312"/>
      <c r="DP4" s="312"/>
      <c r="DQ4" s="312"/>
      <c r="DR4" s="312"/>
      <c r="DS4" s="312"/>
      <c r="DT4" s="312"/>
      <c r="DU4" s="312"/>
      <c r="DV4" s="312"/>
      <c r="DW4" s="312"/>
      <c r="DX4" s="312"/>
      <c r="DY4" s="312"/>
      <c r="DZ4" s="312"/>
      <c r="EA4" s="312"/>
      <c r="EB4" s="312"/>
      <c r="EC4" s="312"/>
      <c r="ED4" s="312"/>
      <c r="EE4" s="312"/>
      <c r="EF4" s="312"/>
      <c r="EG4" s="312"/>
      <c r="EH4" s="312"/>
      <c r="EI4" s="312"/>
      <c r="EJ4" s="312"/>
      <c r="EK4" s="312"/>
      <c r="EL4" s="312"/>
      <c r="EM4" s="312"/>
      <c r="EN4" s="312"/>
      <c r="EO4" s="312"/>
      <c r="EP4" s="312"/>
      <c r="EQ4" s="312"/>
      <c r="ER4" s="312"/>
      <c r="ES4" s="312"/>
      <c r="ET4" s="312"/>
      <c r="EU4" s="312"/>
      <c r="EV4" s="312"/>
      <c r="EW4" s="312"/>
      <c r="EX4" s="312"/>
      <c r="EY4" s="312"/>
      <c r="EZ4" s="312"/>
      <c r="FA4" s="312"/>
      <c r="FB4" s="312"/>
      <c r="FC4" s="312"/>
      <c r="FD4" s="312"/>
      <c r="FE4" s="312"/>
      <c r="FF4" s="312"/>
      <c r="FG4" s="312"/>
      <c r="FH4" s="312"/>
      <c r="FI4" s="312"/>
      <c r="FJ4" s="312"/>
      <c r="FK4" s="312"/>
      <c r="FL4" s="312"/>
      <c r="FM4" s="312"/>
      <c r="FN4" s="312"/>
      <c r="FO4" s="312"/>
      <c r="FP4" s="312"/>
      <c r="FQ4" s="312"/>
      <c r="FR4" s="312"/>
      <c r="FS4" s="312"/>
      <c r="FT4" s="312"/>
      <c r="FU4" s="312"/>
      <c r="FV4" s="312"/>
      <c r="FW4" s="312"/>
      <c r="FX4" s="312"/>
      <c r="FY4" s="312"/>
      <c r="FZ4" s="312"/>
      <c r="GA4" s="312"/>
      <c r="GB4" s="312"/>
      <c r="GC4" s="312"/>
      <c r="GD4" s="312"/>
      <c r="GE4" s="312"/>
      <c r="GF4" s="312"/>
      <c r="GG4" s="312"/>
      <c r="GH4" s="312"/>
      <c r="GI4" s="312"/>
      <c r="GJ4" s="312"/>
      <c r="GK4" s="312"/>
      <c r="GL4" s="312"/>
      <c r="GM4" s="312"/>
      <c r="GN4" s="312"/>
      <c r="GO4" s="312"/>
      <c r="GP4" s="312"/>
      <c r="GQ4" s="312"/>
      <c r="GR4" s="312"/>
      <c r="GS4" s="312"/>
      <c r="GT4" s="312"/>
      <c r="GU4" s="312"/>
      <c r="GV4" s="312"/>
      <c r="GW4" s="312"/>
      <c r="GX4" s="312"/>
      <c r="GY4" s="312"/>
      <c r="GZ4" s="312"/>
      <c r="HA4" s="312"/>
      <c r="HB4" s="312"/>
      <c r="HC4" s="312"/>
      <c r="HD4" s="312"/>
      <c r="HE4" s="312"/>
      <c r="HF4" s="312"/>
      <c r="HG4" s="312"/>
      <c r="HH4" s="312"/>
      <c r="HI4" s="312"/>
      <c r="HJ4" s="312"/>
      <c r="HK4" s="312"/>
      <c r="HL4" s="312"/>
      <c r="HM4" s="312"/>
      <c r="HN4" s="312"/>
      <c r="HO4" s="312"/>
      <c r="HP4" s="312"/>
      <c r="HQ4" s="312"/>
      <c r="HR4" s="312"/>
      <c r="HS4" s="312"/>
      <c r="HT4" s="312"/>
      <c r="HU4" s="312"/>
      <c r="HV4" s="312"/>
      <c r="HW4" s="312"/>
      <c r="HX4" s="312"/>
      <c r="HY4" s="312"/>
      <c r="HZ4" s="312"/>
      <c r="IA4" s="312"/>
      <c r="IB4" s="312"/>
      <c r="IC4" s="312"/>
      <c r="ID4" s="312"/>
      <c r="IE4" s="312"/>
      <c r="IF4" s="312"/>
      <c r="IG4" s="312"/>
      <c r="IH4" s="312"/>
      <c r="II4" s="312"/>
      <c r="IJ4" s="312"/>
      <c r="IK4" s="312"/>
      <c r="IL4" s="312"/>
      <c r="IM4" s="312"/>
      <c r="IN4" s="312"/>
      <c r="IO4" s="312"/>
      <c r="IP4" s="312"/>
      <c r="IQ4" s="312"/>
      <c r="IR4" s="312"/>
      <c r="IS4" s="312"/>
      <c r="IT4" s="312"/>
    </row>
    <row r="7" spans="1:256" x14ac:dyDescent="0.35">
      <c r="A7" s="315"/>
      <c r="B7" s="315"/>
      <c r="C7" s="315"/>
      <c r="D7" s="316" t="s">
        <v>14</v>
      </c>
      <c r="E7" s="316"/>
      <c r="F7" s="316"/>
      <c r="G7" s="316"/>
      <c r="H7" s="316"/>
      <c r="I7" s="316"/>
      <c r="J7" s="315"/>
      <c r="K7" s="315"/>
      <c r="L7" s="315"/>
      <c r="M7" s="315"/>
      <c r="N7" s="315"/>
      <c r="O7" s="315"/>
      <c r="P7" s="315"/>
      <c r="Q7" s="315"/>
      <c r="R7" s="315"/>
      <c r="S7" s="315"/>
      <c r="T7" s="315"/>
      <c r="U7" s="315"/>
      <c r="V7" s="315"/>
      <c r="W7" s="315"/>
      <c r="X7" s="315"/>
      <c r="Y7" s="315"/>
      <c r="Z7" s="315"/>
      <c r="AA7" s="315"/>
      <c r="AB7" s="315"/>
      <c r="AC7" s="315"/>
      <c r="AD7" s="315"/>
      <c r="AE7" s="315"/>
      <c r="AF7" s="315"/>
      <c r="AG7" s="315"/>
      <c r="AH7" s="315"/>
      <c r="AI7" s="315"/>
      <c r="AJ7" s="315"/>
      <c r="AK7" s="315"/>
      <c r="AL7" s="315"/>
      <c r="AM7" s="315"/>
      <c r="AN7" s="315"/>
      <c r="AO7" s="315"/>
      <c r="AP7" s="315"/>
      <c r="AQ7" s="315"/>
      <c r="AR7" s="315"/>
      <c r="AS7" s="315"/>
      <c r="AT7" s="315"/>
      <c r="AU7" s="315"/>
      <c r="AV7" s="315"/>
      <c r="AW7" s="315"/>
      <c r="AX7" s="315"/>
      <c r="AY7" s="315"/>
      <c r="AZ7" s="315"/>
      <c r="BA7" s="315"/>
      <c r="BB7" s="315"/>
      <c r="BC7" s="315"/>
      <c r="BD7" s="315"/>
      <c r="BE7" s="315"/>
      <c r="BF7" s="315"/>
      <c r="BG7" s="315"/>
      <c r="BH7" s="315"/>
      <c r="BI7" s="315"/>
      <c r="BJ7" s="315"/>
      <c r="BK7" s="315"/>
      <c r="BL7" s="315"/>
      <c r="BM7" s="315"/>
      <c r="BN7" s="315"/>
      <c r="BO7" s="315"/>
      <c r="BP7" s="315"/>
      <c r="BQ7" s="315"/>
      <c r="BR7" s="315"/>
      <c r="BS7" s="315"/>
      <c r="BT7" s="315"/>
      <c r="BU7" s="315"/>
      <c r="BV7" s="315"/>
      <c r="BW7" s="315"/>
      <c r="BX7" s="315"/>
      <c r="BY7" s="315"/>
      <c r="BZ7" s="315"/>
      <c r="CA7" s="315"/>
      <c r="CB7" s="315"/>
      <c r="CC7" s="315"/>
      <c r="CD7" s="315"/>
      <c r="CE7" s="315"/>
      <c r="CF7" s="315"/>
      <c r="CG7" s="315"/>
      <c r="CH7" s="315"/>
      <c r="CI7" s="315"/>
      <c r="CJ7" s="315"/>
      <c r="CK7" s="315"/>
      <c r="CL7" s="315"/>
      <c r="CM7" s="315"/>
      <c r="CN7" s="315"/>
      <c r="CO7" s="315"/>
      <c r="CP7" s="315"/>
      <c r="CQ7" s="315"/>
      <c r="CR7" s="315"/>
      <c r="CS7" s="315"/>
      <c r="CT7" s="315"/>
      <c r="CU7" s="315"/>
      <c r="CV7" s="315"/>
      <c r="CW7" s="315"/>
      <c r="CX7" s="315"/>
      <c r="CY7" s="315"/>
      <c r="CZ7" s="315"/>
      <c r="DA7" s="315"/>
      <c r="DB7" s="315"/>
      <c r="DC7" s="315"/>
      <c r="DD7" s="315"/>
      <c r="DE7" s="315"/>
      <c r="DF7" s="315"/>
      <c r="DG7" s="315"/>
      <c r="DH7" s="315"/>
      <c r="DI7" s="315"/>
      <c r="DJ7" s="315"/>
      <c r="DK7" s="315"/>
      <c r="DL7" s="315"/>
      <c r="DM7" s="315"/>
      <c r="DN7" s="315"/>
      <c r="DO7" s="315"/>
      <c r="DP7" s="315"/>
      <c r="DQ7" s="315"/>
      <c r="DR7" s="315"/>
      <c r="DS7" s="315"/>
      <c r="DT7" s="315"/>
      <c r="DU7" s="315"/>
      <c r="DV7" s="315"/>
      <c r="DW7" s="315"/>
      <c r="DX7" s="315"/>
      <c r="DY7" s="315"/>
      <c r="DZ7" s="315"/>
      <c r="EA7" s="315"/>
      <c r="EB7" s="315"/>
      <c r="EC7" s="315"/>
      <c r="ED7" s="315"/>
      <c r="EE7" s="315"/>
      <c r="EF7" s="315"/>
      <c r="EG7" s="315"/>
      <c r="EH7" s="315"/>
      <c r="EI7" s="315"/>
      <c r="EJ7" s="315"/>
      <c r="EK7" s="315"/>
      <c r="EL7" s="315"/>
      <c r="EM7" s="315"/>
      <c r="EN7" s="315"/>
      <c r="EO7" s="315"/>
      <c r="EP7" s="315"/>
      <c r="EQ7" s="315"/>
      <c r="ER7" s="315"/>
      <c r="ES7" s="315"/>
      <c r="ET7" s="315"/>
      <c r="EU7" s="315"/>
      <c r="EV7" s="315"/>
      <c r="EW7" s="315"/>
      <c r="EX7" s="315"/>
      <c r="EY7" s="315"/>
      <c r="EZ7" s="315"/>
      <c r="FA7" s="315"/>
      <c r="FB7" s="315"/>
      <c r="FC7" s="315"/>
      <c r="FD7" s="315"/>
      <c r="FE7" s="315"/>
      <c r="FF7" s="315"/>
      <c r="FG7" s="315"/>
      <c r="FH7" s="315"/>
      <c r="FI7" s="315"/>
      <c r="FJ7" s="315"/>
      <c r="FK7" s="315"/>
      <c r="FL7" s="315"/>
      <c r="FM7" s="315"/>
      <c r="FN7" s="315"/>
      <c r="FO7" s="315"/>
      <c r="FP7" s="315"/>
      <c r="FQ7" s="315"/>
      <c r="FR7" s="315"/>
      <c r="FS7" s="315"/>
      <c r="FT7" s="315"/>
      <c r="FU7" s="315"/>
      <c r="FV7" s="315"/>
      <c r="FW7" s="315"/>
      <c r="FX7" s="315"/>
      <c r="FY7" s="315"/>
      <c r="FZ7" s="315"/>
      <c r="GA7" s="315"/>
      <c r="GB7" s="315"/>
      <c r="GC7" s="315"/>
      <c r="GD7" s="315"/>
      <c r="GE7" s="315"/>
      <c r="GF7" s="315"/>
      <c r="GG7" s="315"/>
      <c r="GH7" s="315"/>
      <c r="GI7" s="315"/>
      <c r="GJ7" s="315"/>
      <c r="GK7" s="315"/>
      <c r="GL7" s="315"/>
      <c r="GM7" s="315"/>
      <c r="GN7" s="315"/>
      <c r="GO7" s="315"/>
      <c r="GP7" s="315"/>
      <c r="GQ7" s="315"/>
      <c r="GR7" s="315"/>
      <c r="GS7" s="315"/>
      <c r="GT7" s="315"/>
      <c r="GU7" s="315"/>
      <c r="GV7" s="315"/>
      <c r="GW7" s="315"/>
      <c r="GX7" s="315"/>
      <c r="GY7" s="315"/>
      <c r="GZ7" s="315"/>
      <c r="HA7" s="315"/>
      <c r="HB7" s="315"/>
      <c r="HC7" s="315"/>
      <c r="HD7" s="315"/>
      <c r="HE7" s="315"/>
      <c r="HF7" s="315"/>
      <c r="HG7" s="315"/>
      <c r="HH7" s="315"/>
      <c r="HI7" s="315"/>
      <c r="HJ7" s="315"/>
      <c r="HK7" s="315"/>
      <c r="HL7" s="315"/>
      <c r="HM7" s="315"/>
      <c r="HN7" s="315"/>
      <c r="HO7" s="315"/>
      <c r="HP7" s="315"/>
      <c r="HQ7" s="315"/>
      <c r="HR7" s="315"/>
      <c r="HS7" s="315"/>
      <c r="HT7" s="315"/>
      <c r="HU7" s="315"/>
      <c r="HV7" s="315"/>
      <c r="HW7" s="315"/>
      <c r="HX7" s="315"/>
      <c r="HY7" s="315"/>
      <c r="HZ7" s="315"/>
      <c r="IA7" s="315"/>
      <c r="IB7" s="315"/>
      <c r="IC7" s="315"/>
      <c r="ID7" s="315"/>
      <c r="IE7" s="315"/>
      <c r="IF7" s="315"/>
      <c r="IG7" s="315"/>
      <c r="IH7" s="315"/>
      <c r="II7" s="315"/>
      <c r="IJ7" s="315"/>
      <c r="IK7" s="315"/>
      <c r="IL7" s="315"/>
      <c r="IM7" s="315"/>
      <c r="IN7" s="315"/>
      <c r="IO7" s="315"/>
      <c r="IP7" s="315"/>
      <c r="IQ7" s="315"/>
      <c r="IR7" s="315"/>
      <c r="IS7" s="315"/>
      <c r="IT7" s="315"/>
      <c r="IU7" s="315"/>
      <c r="IV7" s="315"/>
    </row>
    <row r="8" spans="1:256" x14ac:dyDescent="0.35">
      <c r="A8" s="413" t="s">
        <v>230</v>
      </c>
      <c r="B8" s="413"/>
      <c r="C8" s="413"/>
      <c r="D8" s="413"/>
      <c r="E8" s="413"/>
      <c r="F8" s="413"/>
      <c r="G8" s="413"/>
      <c r="H8" s="413"/>
      <c r="I8" s="413"/>
    </row>
    <row r="9" spans="1:256" x14ac:dyDescent="0.35">
      <c r="B9" s="315"/>
      <c r="E9" s="317"/>
      <c r="F9" s="317"/>
      <c r="G9" s="317"/>
      <c r="H9" s="317"/>
      <c r="I9" s="317"/>
      <c r="J9" s="317"/>
    </row>
    <row r="10" spans="1:256" ht="18" x14ac:dyDescent="0.4">
      <c r="A10" s="318" t="s">
        <v>54</v>
      </c>
      <c r="B10" s="357">
        <v>45672</v>
      </c>
      <c r="C10" s="319"/>
      <c r="I10" s="317"/>
      <c r="J10" s="317"/>
    </row>
    <row r="11" spans="1:256" x14ac:dyDescent="0.35">
      <c r="A11" s="320" t="s">
        <v>51</v>
      </c>
      <c r="B11" s="321" t="s">
        <v>52</v>
      </c>
      <c r="C11" s="319"/>
      <c r="I11" s="322"/>
    </row>
    <row r="12" spans="1:256" ht="18" x14ac:dyDescent="0.35">
      <c r="A12" s="320" t="s">
        <v>53</v>
      </c>
      <c r="B12" s="358"/>
      <c r="C12" s="323"/>
      <c r="J12" s="324"/>
    </row>
    <row r="13" spans="1:256" x14ac:dyDescent="0.35">
      <c r="A13" s="318" t="s">
        <v>55</v>
      </c>
      <c r="B13" s="318" t="s">
        <v>117</v>
      </c>
      <c r="C13" s="319"/>
      <c r="D13" s="322"/>
      <c r="E13" s="322"/>
      <c r="F13" s="322"/>
      <c r="G13" s="322"/>
      <c r="H13" s="322"/>
      <c r="I13" s="322"/>
      <c r="J13" s="322"/>
      <c r="K13" s="322"/>
      <c r="L13" s="322"/>
      <c r="M13" s="322"/>
      <c r="N13" s="322"/>
      <c r="O13" s="322"/>
      <c r="P13" s="322"/>
      <c r="Q13" s="322"/>
      <c r="R13" s="322"/>
      <c r="S13" s="322"/>
      <c r="T13" s="322"/>
      <c r="U13" s="322"/>
      <c r="V13" s="322"/>
      <c r="W13" s="322"/>
      <c r="X13" s="322"/>
      <c r="Y13" s="322"/>
      <c r="Z13" s="322"/>
      <c r="AA13" s="322"/>
      <c r="AB13" s="322"/>
      <c r="AC13" s="322"/>
      <c r="AD13" s="322"/>
      <c r="AE13" s="322"/>
      <c r="AF13" s="322"/>
      <c r="AG13" s="322"/>
      <c r="AH13" s="322"/>
      <c r="AI13" s="322"/>
      <c r="AJ13" s="322"/>
      <c r="AK13" s="322"/>
      <c r="AL13" s="322"/>
      <c r="AM13" s="322"/>
      <c r="AN13" s="322"/>
      <c r="AO13" s="322"/>
      <c r="AP13" s="322"/>
      <c r="AQ13" s="322"/>
      <c r="AR13" s="322"/>
      <c r="AS13" s="322"/>
      <c r="AT13" s="322"/>
      <c r="AU13" s="322"/>
      <c r="AV13" s="322"/>
      <c r="AW13" s="322"/>
      <c r="AX13" s="322"/>
      <c r="AY13" s="322"/>
      <c r="AZ13" s="322"/>
      <c r="BA13" s="322"/>
      <c r="BB13" s="322"/>
      <c r="BC13" s="322"/>
      <c r="BD13" s="322"/>
      <c r="BE13" s="322"/>
      <c r="BF13" s="322"/>
      <c r="BG13" s="322"/>
      <c r="BH13" s="322"/>
      <c r="BI13" s="322"/>
      <c r="BJ13" s="322"/>
      <c r="BK13" s="322"/>
      <c r="BL13" s="322"/>
      <c r="BM13" s="322"/>
      <c r="BN13" s="322"/>
      <c r="BO13" s="322"/>
      <c r="BP13" s="322"/>
      <c r="BQ13" s="322"/>
      <c r="BR13" s="322"/>
      <c r="BS13" s="322"/>
      <c r="BT13" s="322"/>
      <c r="BU13" s="322"/>
      <c r="BV13" s="322"/>
      <c r="BW13" s="322"/>
      <c r="BX13" s="322"/>
      <c r="BY13" s="322"/>
      <c r="BZ13" s="322"/>
      <c r="CA13" s="322"/>
      <c r="CB13" s="322"/>
      <c r="CC13" s="322"/>
      <c r="CD13" s="322"/>
      <c r="CE13" s="322"/>
      <c r="CF13" s="322"/>
      <c r="CG13" s="322"/>
      <c r="CH13" s="322"/>
      <c r="CI13" s="322"/>
      <c r="CJ13" s="322"/>
      <c r="CK13" s="322"/>
      <c r="CL13" s="322"/>
      <c r="CM13" s="322"/>
      <c r="CN13" s="322"/>
      <c r="CO13" s="322"/>
      <c r="CP13" s="322"/>
      <c r="CQ13" s="322"/>
      <c r="CR13" s="322"/>
      <c r="CS13" s="322"/>
      <c r="CT13" s="322"/>
      <c r="CU13" s="322"/>
      <c r="CV13" s="322"/>
      <c r="CW13" s="322"/>
      <c r="CX13" s="322"/>
      <c r="CY13" s="322"/>
      <c r="CZ13" s="322"/>
      <c r="DA13" s="322"/>
      <c r="DB13" s="322"/>
      <c r="DC13" s="322"/>
      <c r="DD13" s="322"/>
      <c r="DE13" s="322"/>
      <c r="DF13" s="322"/>
      <c r="DG13" s="322"/>
      <c r="DH13" s="322"/>
      <c r="DI13" s="322"/>
      <c r="DJ13" s="322"/>
      <c r="DK13" s="322"/>
      <c r="DL13" s="322"/>
      <c r="DM13" s="322"/>
      <c r="DN13" s="322"/>
      <c r="DO13" s="322"/>
      <c r="DP13" s="322"/>
      <c r="DQ13" s="322"/>
      <c r="DR13" s="322"/>
      <c r="DS13" s="322"/>
      <c r="DT13" s="322"/>
      <c r="DU13" s="322"/>
      <c r="DV13" s="322"/>
      <c r="DW13" s="322"/>
      <c r="DX13" s="322"/>
      <c r="DY13" s="322"/>
      <c r="DZ13" s="322"/>
      <c r="EA13" s="322"/>
      <c r="EB13" s="322"/>
      <c r="EC13" s="322"/>
      <c r="ED13" s="322"/>
      <c r="EE13" s="322"/>
      <c r="EF13" s="322"/>
      <c r="EG13" s="322"/>
      <c r="EH13" s="322"/>
      <c r="EI13" s="322"/>
      <c r="EJ13" s="322"/>
      <c r="EK13" s="322"/>
      <c r="EL13" s="322"/>
      <c r="EM13" s="322"/>
      <c r="EN13" s="322"/>
      <c r="EO13" s="322"/>
      <c r="EP13" s="322"/>
      <c r="EQ13" s="322"/>
      <c r="ER13" s="322"/>
      <c r="ES13" s="322"/>
      <c r="ET13" s="322"/>
      <c r="EU13" s="322"/>
      <c r="EV13" s="322"/>
      <c r="EW13" s="322"/>
      <c r="EX13" s="322"/>
      <c r="EY13" s="322"/>
      <c r="EZ13" s="322"/>
      <c r="FA13" s="322"/>
      <c r="FB13" s="322"/>
      <c r="FC13" s="322"/>
      <c r="FD13" s="322"/>
      <c r="FE13" s="322"/>
      <c r="FF13" s="322"/>
      <c r="FG13" s="322"/>
      <c r="FH13" s="322"/>
      <c r="FI13" s="322"/>
      <c r="FJ13" s="322"/>
      <c r="FK13" s="322"/>
      <c r="FL13" s="322"/>
      <c r="FM13" s="322"/>
      <c r="FN13" s="322"/>
      <c r="FO13" s="322"/>
      <c r="FP13" s="322"/>
      <c r="FQ13" s="322"/>
      <c r="FR13" s="322"/>
      <c r="FS13" s="322"/>
      <c r="FT13" s="322"/>
      <c r="FU13" s="322"/>
      <c r="FV13" s="322"/>
      <c r="FW13" s="322"/>
      <c r="FX13" s="322"/>
      <c r="FY13" s="322"/>
      <c r="FZ13" s="322"/>
      <c r="GA13" s="322"/>
      <c r="GB13" s="322"/>
      <c r="GC13" s="322"/>
      <c r="GD13" s="322"/>
      <c r="GE13" s="322"/>
      <c r="GF13" s="322"/>
      <c r="GG13" s="322"/>
      <c r="GH13" s="322"/>
      <c r="GI13" s="322"/>
      <c r="GJ13" s="322"/>
      <c r="GK13" s="322"/>
      <c r="GL13" s="322"/>
      <c r="GM13" s="322"/>
      <c r="GN13" s="322"/>
      <c r="GO13" s="322"/>
      <c r="GP13" s="322"/>
      <c r="GQ13" s="322"/>
      <c r="GR13" s="322"/>
      <c r="GS13" s="322"/>
      <c r="GT13" s="322"/>
      <c r="GU13" s="322"/>
      <c r="GV13" s="322"/>
      <c r="GW13" s="322"/>
      <c r="GX13" s="322"/>
      <c r="GY13" s="322"/>
      <c r="GZ13" s="322"/>
      <c r="HA13" s="322"/>
      <c r="HB13" s="322"/>
      <c r="HC13" s="322"/>
      <c r="HD13" s="322"/>
      <c r="HE13" s="322"/>
      <c r="HF13" s="322"/>
      <c r="HG13" s="322"/>
      <c r="HH13" s="322"/>
      <c r="HI13" s="322"/>
      <c r="HJ13" s="322"/>
      <c r="HK13" s="322"/>
      <c r="HL13" s="322"/>
      <c r="HM13" s="322"/>
      <c r="HN13" s="322"/>
      <c r="HO13" s="322"/>
      <c r="HP13" s="322"/>
      <c r="HQ13" s="322"/>
      <c r="HR13" s="322"/>
      <c r="HS13" s="322"/>
      <c r="HT13" s="322"/>
      <c r="HU13" s="322"/>
      <c r="HV13" s="322"/>
      <c r="HW13" s="322"/>
      <c r="HX13" s="322"/>
      <c r="HY13" s="322"/>
      <c r="HZ13" s="322"/>
      <c r="IA13" s="322"/>
      <c r="IB13" s="322"/>
      <c r="IC13" s="322"/>
      <c r="ID13" s="322"/>
      <c r="IE13" s="322"/>
      <c r="IF13" s="322"/>
      <c r="IG13" s="322"/>
      <c r="IH13" s="322"/>
      <c r="II13" s="322"/>
      <c r="IJ13" s="322"/>
      <c r="IK13" s="322"/>
      <c r="IL13" s="322"/>
      <c r="IM13" s="322"/>
      <c r="IN13" s="322"/>
      <c r="IO13" s="322"/>
      <c r="IP13" s="322"/>
      <c r="IQ13" s="322"/>
      <c r="IR13" s="322"/>
      <c r="IS13" s="322"/>
      <c r="IT13" s="322"/>
    </row>
    <row r="14" spans="1:256" x14ac:dyDescent="0.35">
      <c r="A14" s="318" t="s">
        <v>56</v>
      </c>
      <c r="B14" s="321" t="s">
        <v>231</v>
      </c>
      <c r="C14" s="319"/>
    </row>
    <row r="15" spans="1:256" x14ac:dyDescent="0.35">
      <c r="A15" s="318" t="s">
        <v>1</v>
      </c>
      <c r="B15" s="325">
        <f>SUM(D21:D55)</f>
        <v>4371.5</v>
      </c>
      <c r="C15" s="319"/>
      <c r="D15" s="318" t="s">
        <v>232</v>
      </c>
      <c r="E15" s="318">
        <v>246</v>
      </c>
    </row>
    <row r="16" spans="1:256" x14ac:dyDescent="0.35">
      <c r="A16" s="318" t="s">
        <v>58</v>
      </c>
      <c r="B16" s="321" t="s">
        <v>233</v>
      </c>
      <c r="C16" s="88"/>
      <c r="D16" s="326" t="s">
        <v>234</v>
      </c>
      <c r="E16" s="327">
        <f>B15-E15</f>
        <v>4125.5</v>
      </c>
    </row>
    <row r="17" spans="1:9" x14ac:dyDescent="0.35">
      <c r="A17" s="318" t="s">
        <v>60</v>
      </c>
      <c r="B17" s="326" t="s">
        <v>16</v>
      </c>
      <c r="C17" s="319"/>
    </row>
    <row r="18" spans="1:9" x14ac:dyDescent="0.35">
      <c r="A18" s="308" t="s">
        <v>114</v>
      </c>
      <c r="B18" s="308" t="s">
        <v>115</v>
      </c>
    </row>
    <row r="19" spans="1:9" x14ac:dyDescent="0.35">
      <c r="A19" s="414" t="s">
        <v>5</v>
      </c>
      <c r="B19" s="415" t="s">
        <v>113</v>
      </c>
      <c r="C19" s="417" t="s">
        <v>62</v>
      </c>
      <c r="D19" s="414" t="s">
        <v>4</v>
      </c>
      <c r="E19" s="417" t="s">
        <v>235</v>
      </c>
      <c r="F19" s="417"/>
      <c r="G19" s="417"/>
      <c r="H19" s="417"/>
      <c r="I19" s="417" t="s">
        <v>64</v>
      </c>
    </row>
    <row r="20" spans="1:9" ht="31" x14ac:dyDescent="0.35">
      <c r="A20" s="414"/>
      <c r="B20" s="416"/>
      <c r="C20" s="417"/>
      <c r="D20" s="414"/>
      <c r="E20" s="328" t="s">
        <v>236</v>
      </c>
      <c r="F20" s="328" t="s">
        <v>237</v>
      </c>
      <c r="G20" s="329" t="s">
        <v>9</v>
      </c>
      <c r="H20" s="328" t="s">
        <v>10</v>
      </c>
      <c r="I20" s="417"/>
    </row>
    <row r="21" spans="1:9" ht="31" x14ac:dyDescent="0.35">
      <c r="A21" s="330" t="s">
        <v>238</v>
      </c>
      <c r="B21" s="330"/>
      <c r="C21" s="331" t="s">
        <v>239</v>
      </c>
      <c r="D21" s="332"/>
      <c r="E21" s="333"/>
      <c r="F21" s="334"/>
      <c r="G21" s="334"/>
      <c r="H21" s="334">
        <v>0.24305555555555555</v>
      </c>
      <c r="I21" s="333" t="s">
        <v>240</v>
      </c>
    </row>
    <row r="22" spans="1:9" ht="31" x14ac:dyDescent="0.35">
      <c r="A22" s="359" t="s">
        <v>130</v>
      </c>
      <c r="B22" s="335" t="s">
        <v>241</v>
      </c>
      <c r="C22" s="331" t="s">
        <v>239</v>
      </c>
      <c r="D22" s="332" t="s">
        <v>242</v>
      </c>
      <c r="E22" s="334">
        <v>6.9444444444444441E-3</v>
      </c>
      <c r="F22" s="334">
        <f>E22+H21</f>
        <v>0.25</v>
      </c>
      <c r="G22" s="334">
        <v>8.3333333333333329E-2</v>
      </c>
      <c r="H22" s="334">
        <f t="shared" ref="H22:H54" si="0">F22+G22</f>
        <v>0.33333333333333331</v>
      </c>
      <c r="I22" s="334" t="s">
        <v>243</v>
      </c>
    </row>
    <row r="23" spans="1:9" x14ac:dyDescent="0.35">
      <c r="A23" s="359"/>
      <c r="B23" s="335"/>
      <c r="C23" s="336"/>
      <c r="D23" s="332">
        <v>245</v>
      </c>
      <c r="E23" s="334">
        <v>0.16666666666666666</v>
      </c>
      <c r="F23" s="334">
        <f t="shared" ref="F23:F55" si="1">E23+H22</f>
        <v>0.5</v>
      </c>
      <c r="G23" s="334">
        <v>3.125E-2</v>
      </c>
      <c r="H23" s="334">
        <f t="shared" si="0"/>
        <v>0.53125</v>
      </c>
      <c r="I23" s="334" t="s">
        <v>244</v>
      </c>
    </row>
    <row r="24" spans="1:9" x14ac:dyDescent="0.35">
      <c r="A24" s="359"/>
      <c r="B24" s="335"/>
      <c r="C24" s="336"/>
      <c r="D24" s="332">
        <v>245</v>
      </c>
      <c r="E24" s="334">
        <v>0.16666666666666666</v>
      </c>
      <c r="F24" s="334">
        <f t="shared" si="1"/>
        <v>0.69791666666666663</v>
      </c>
      <c r="G24" s="334">
        <v>3.125E-2</v>
      </c>
      <c r="H24" s="334">
        <f t="shared" si="0"/>
        <v>0.72916666666666663</v>
      </c>
      <c r="I24" s="334" t="s">
        <v>244</v>
      </c>
    </row>
    <row r="25" spans="1:9" x14ac:dyDescent="0.35">
      <c r="A25" s="359"/>
      <c r="B25" s="335"/>
      <c r="C25" s="336"/>
      <c r="D25" s="332">
        <v>120</v>
      </c>
      <c r="E25" s="334">
        <v>8.3333333333333329E-2</v>
      </c>
      <c r="F25" s="334">
        <f t="shared" si="1"/>
        <v>0.8125</v>
      </c>
      <c r="G25" s="334">
        <v>1.0416666666666666E-2</v>
      </c>
      <c r="H25" s="334">
        <f t="shared" si="0"/>
        <v>0.82291666666666663</v>
      </c>
      <c r="I25" s="334" t="s">
        <v>244</v>
      </c>
    </row>
    <row r="26" spans="1:9" x14ac:dyDescent="0.35">
      <c r="A26" s="359"/>
      <c r="B26" s="335"/>
      <c r="C26" s="336"/>
      <c r="D26" s="332">
        <v>120</v>
      </c>
      <c r="E26" s="334">
        <v>8.3333333333333329E-2</v>
      </c>
      <c r="F26" s="334">
        <f t="shared" si="1"/>
        <v>0.90625</v>
      </c>
      <c r="G26" s="334">
        <v>1.0416666666666666E-2</v>
      </c>
      <c r="H26" s="334">
        <f t="shared" si="0"/>
        <v>0.91666666666666663</v>
      </c>
      <c r="I26" s="334" t="s">
        <v>244</v>
      </c>
    </row>
    <row r="27" spans="1:9" x14ac:dyDescent="0.35">
      <c r="A27" s="359"/>
      <c r="B27" s="335"/>
      <c r="C27" s="336"/>
      <c r="D27" s="332">
        <v>120</v>
      </c>
      <c r="E27" s="334">
        <v>8.3333333333333329E-2</v>
      </c>
      <c r="F27" s="334">
        <f t="shared" si="1"/>
        <v>1</v>
      </c>
      <c r="G27" s="334">
        <v>1.0416666666666666E-2</v>
      </c>
      <c r="H27" s="334">
        <f t="shared" si="0"/>
        <v>1.0104166666666667</v>
      </c>
      <c r="I27" s="334" t="s">
        <v>244</v>
      </c>
    </row>
    <row r="28" spans="1:9" x14ac:dyDescent="0.35">
      <c r="A28" s="359"/>
      <c r="B28" s="335"/>
      <c r="C28" s="336"/>
      <c r="D28" s="332">
        <v>120</v>
      </c>
      <c r="E28" s="334">
        <v>8.3333333333333329E-2</v>
      </c>
      <c r="F28" s="334">
        <f t="shared" si="1"/>
        <v>1.09375</v>
      </c>
      <c r="G28" s="334">
        <v>1.0416666666666666E-2</v>
      </c>
      <c r="H28" s="334">
        <f t="shared" si="0"/>
        <v>1.1041666666666667</v>
      </c>
      <c r="I28" s="334" t="s">
        <v>244</v>
      </c>
    </row>
    <row r="29" spans="1:9" x14ac:dyDescent="0.35">
      <c r="A29" s="359"/>
      <c r="B29" s="335"/>
      <c r="C29" s="336"/>
      <c r="D29" s="332">
        <v>110</v>
      </c>
      <c r="E29" s="334">
        <v>8.3333333333333329E-2</v>
      </c>
      <c r="F29" s="334">
        <f t="shared" si="1"/>
        <v>1.1875</v>
      </c>
      <c r="G29" s="334">
        <v>0.375</v>
      </c>
      <c r="H29" s="334">
        <f t="shared" si="0"/>
        <v>1.5625</v>
      </c>
      <c r="I29" s="334" t="s">
        <v>245</v>
      </c>
    </row>
    <row r="30" spans="1:9" x14ac:dyDescent="0.35">
      <c r="A30" s="359"/>
      <c r="B30" s="335"/>
      <c r="C30" s="336"/>
      <c r="D30" s="332">
        <v>245</v>
      </c>
      <c r="E30" s="334">
        <v>0.1875</v>
      </c>
      <c r="F30" s="334">
        <f t="shared" si="1"/>
        <v>1.75</v>
      </c>
      <c r="G30" s="334">
        <v>3.125E-2</v>
      </c>
      <c r="H30" s="334">
        <f t="shared" si="0"/>
        <v>1.78125</v>
      </c>
      <c r="I30" s="334" t="s">
        <v>244</v>
      </c>
    </row>
    <row r="31" spans="1:9" x14ac:dyDescent="0.35">
      <c r="A31" s="359"/>
      <c r="B31" s="335"/>
      <c r="C31" s="336"/>
      <c r="D31" s="332">
        <v>245</v>
      </c>
      <c r="E31" s="334">
        <v>0.1875</v>
      </c>
      <c r="F31" s="334">
        <f t="shared" si="1"/>
        <v>1.96875</v>
      </c>
      <c r="G31" s="334">
        <v>3.125E-2</v>
      </c>
      <c r="H31" s="334">
        <f t="shared" si="0"/>
        <v>2</v>
      </c>
      <c r="I31" s="334" t="s">
        <v>244</v>
      </c>
    </row>
    <row r="32" spans="1:9" x14ac:dyDescent="0.35">
      <c r="A32" s="359"/>
      <c r="B32" s="335"/>
      <c r="C32" s="336"/>
      <c r="D32" s="332">
        <v>110</v>
      </c>
      <c r="E32" s="334">
        <v>8.3333333333333329E-2</v>
      </c>
      <c r="F32" s="334">
        <f t="shared" si="1"/>
        <v>2.0833333333333335</v>
      </c>
      <c r="G32" s="334">
        <v>1.0416666666666666E-2</v>
      </c>
      <c r="H32" s="334">
        <f t="shared" si="0"/>
        <v>2.09375</v>
      </c>
      <c r="I32" s="334" t="s">
        <v>244</v>
      </c>
    </row>
    <row r="33" spans="1:9" x14ac:dyDescent="0.35">
      <c r="A33" s="287" t="s">
        <v>70</v>
      </c>
      <c r="B33" s="295">
        <v>620960</v>
      </c>
      <c r="C33" s="273" t="s">
        <v>159</v>
      </c>
      <c r="D33" s="332">
        <v>110</v>
      </c>
      <c r="E33" s="334">
        <v>7.2916666666666671E-2</v>
      </c>
      <c r="F33" s="334">
        <f t="shared" si="1"/>
        <v>2.1666666666666665</v>
      </c>
      <c r="G33" s="334">
        <v>8.3333333333333329E-2</v>
      </c>
      <c r="H33" s="334">
        <f t="shared" si="0"/>
        <v>2.25</v>
      </c>
      <c r="I33" s="334" t="s">
        <v>246</v>
      </c>
    </row>
    <row r="34" spans="1:9" x14ac:dyDescent="0.35">
      <c r="A34" s="359"/>
      <c r="B34" s="335"/>
      <c r="C34" s="336"/>
      <c r="D34" s="332">
        <v>245</v>
      </c>
      <c r="E34" s="334">
        <v>0.16666666666666666</v>
      </c>
      <c r="F34" s="334">
        <f t="shared" si="1"/>
        <v>2.4166666666666665</v>
      </c>
      <c r="G34" s="334">
        <v>3.125E-2</v>
      </c>
      <c r="H34" s="334">
        <f t="shared" si="0"/>
        <v>2.4479166666666665</v>
      </c>
      <c r="I34" s="334" t="s">
        <v>244</v>
      </c>
    </row>
    <row r="35" spans="1:9" x14ac:dyDescent="0.35">
      <c r="A35" s="287" t="s">
        <v>80</v>
      </c>
      <c r="B35" s="287">
        <v>625960</v>
      </c>
      <c r="C35" s="294" t="s">
        <v>81</v>
      </c>
      <c r="D35" s="332">
        <v>85</v>
      </c>
      <c r="E35" s="334">
        <v>7.2916666666666671E-2</v>
      </c>
      <c r="F35" s="334">
        <f t="shared" si="1"/>
        <v>2.520833333333333</v>
      </c>
      <c r="G35" s="334">
        <v>4.1666666666666664E-2</v>
      </c>
      <c r="H35" s="334">
        <f t="shared" si="0"/>
        <v>2.5624999999999996</v>
      </c>
      <c r="I35" s="334" t="s">
        <v>247</v>
      </c>
    </row>
    <row r="36" spans="1:9" x14ac:dyDescent="0.35">
      <c r="A36" s="359"/>
      <c r="B36" s="335"/>
      <c r="C36" s="336"/>
      <c r="D36" s="332"/>
      <c r="E36" s="334"/>
      <c r="F36" s="334">
        <f t="shared" si="1"/>
        <v>2.5624999999999996</v>
      </c>
      <c r="G36" s="334">
        <v>0.68055555555555547</v>
      </c>
      <c r="H36" s="334">
        <f t="shared" si="0"/>
        <v>3.2430555555555549</v>
      </c>
      <c r="I36" s="334" t="s">
        <v>69</v>
      </c>
    </row>
    <row r="37" spans="1:9" x14ac:dyDescent="0.35">
      <c r="A37" s="287" t="s">
        <v>80</v>
      </c>
      <c r="B37" s="287">
        <v>625960</v>
      </c>
      <c r="C37" s="294" t="s">
        <v>81</v>
      </c>
      <c r="D37" s="332">
        <v>1</v>
      </c>
      <c r="E37" s="334">
        <v>6.9444444444444441E-3</v>
      </c>
      <c r="F37" s="334">
        <f t="shared" si="1"/>
        <v>3.2499999999999996</v>
      </c>
      <c r="G37" s="334">
        <v>4.1666666666666664E-2</v>
      </c>
      <c r="H37" s="334">
        <f t="shared" si="0"/>
        <v>3.2916666666666661</v>
      </c>
      <c r="I37" s="334" t="s">
        <v>243</v>
      </c>
    </row>
    <row r="38" spans="1:9" x14ac:dyDescent="0.35">
      <c r="A38" s="359"/>
      <c r="B38" s="335"/>
      <c r="C38" s="336"/>
      <c r="D38" s="332">
        <v>245</v>
      </c>
      <c r="E38" s="334">
        <v>0.16666666666666666</v>
      </c>
      <c r="F38" s="334">
        <f t="shared" si="1"/>
        <v>3.4583333333333326</v>
      </c>
      <c r="G38" s="334">
        <v>3.125E-2</v>
      </c>
      <c r="H38" s="334">
        <f t="shared" si="0"/>
        <v>3.4895833333333326</v>
      </c>
      <c r="I38" s="334" t="s">
        <v>244</v>
      </c>
    </row>
    <row r="39" spans="1:9" x14ac:dyDescent="0.35">
      <c r="A39" s="287" t="s">
        <v>70</v>
      </c>
      <c r="B39" s="295">
        <v>620960</v>
      </c>
      <c r="C39" s="273" t="s">
        <v>159</v>
      </c>
      <c r="D39" s="332">
        <v>85</v>
      </c>
      <c r="E39" s="334">
        <v>7.2916666666666671E-2</v>
      </c>
      <c r="F39" s="334">
        <f t="shared" si="1"/>
        <v>3.5624999999999991</v>
      </c>
      <c r="G39" s="334">
        <v>4.1666666666666664E-2</v>
      </c>
      <c r="H39" s="334">
        <f t="shared" si="0"/>
        <v>3.6041666666666656</v>
      </c>
      <c r="I39" s="334" t="s">
        <v>132</v>
      </c>
    </row>
    <row r="40" spans="1:9" x14ac:dyDescent="0.35">
      <c r="A40" s="359"/>
      <c r="B40" s="335"/>
      <c r="C40" s="336"/>
      <c r="D40" s="332"/>
      <c r="E40" s="334"/>
      <c r="F40" s="334">
        <f t="shared" si="1"/>
        <v>3.6041666666666656</v>
      </c>
      <c r="G40" s="334">
        <v>0.375</v>
      </c>
      <c r="H40" s="334">
        <f t="shared" si="0"/>
        <v>3.9791666666666656</v>
      </c>
      <c r="I40" s="334" t="s">
        <v>69</v>
      </c>
    </row>
    <row r="41" spans="1:9" x14ac:dyDescent="0.35">
      <c r="A41" s="287" t="s">
        <v>70</v>
      </c>
      <c r="B41" s="295">
        <v>620960</v>
      </c>
      <c r="C41" s="273" t="s">
        <v>159</v>
      </c>
      <c r="D41" s="332"/>
      <c r="E41" s="334"/>
      <c r="F41" s="334">
        <f t="shared" si="1"/>
        <v>3.9791666666666656</v>
      </c>
      <c r="G41" s="334">
        <v>4.1666666666666664E-2</v>
      </c>
      <c r="H41" s="334">
        <f t="shared" si="0"/>
        <v>4.0208333333333321</v>
      </c>
      <c r="I41" s="334" t="s">
        <v>131</v>
      </c>
    </row>
    <row r="42" spans="1:9" x14ac:dyDescent="0.35">
      <c r="A42" s="359"/>
      <c r="B42" s="335"/>
      <c r="C42" s="336"/>
      <c r="D42" s="332">
        <v>245</v>
      </c>
      <c r="E42" s="334">
        <v>0.1875</v>
      </c>
      <c r="F42" s="334">
        <f t="shared" si="1"/>
        <v>4.2083333333333321</v>
      </c>
      <c r="G42" s="334">
        <v>3.125E-2</v>
      </c>
      <c r="H42" s="334">
        <f t="shared" si="0"/>
        <v>4.2395833333333321</v>
      </c>
      <c r="I42" s="334" t="s">
        <v>244</v>
      </c>
    </row>
    <row r="43" spans="1:9" x14ac:dyDescent="0.35">
      <c r="A43" s="359"/>
      <c r="B43" s="335"/>
      <c r="C43" s="336"/>
      <c r="D43" s="332">
        <v>245</v>
      </c>
      <c r="E43" s="334">
        <v>0.1875</v>
      </c>
      <c r="F43" s="334">
        <f t="shared" si="1"/>
        <v>4.4270833333333321</v>
      </c>
      <c r="G43" s="334">
        <v>3.125E-2</v>
      </c>
      <c r="H43" s="334">
        <f t="shared" si="0"/>
        <v>4.4583333333333321</v>
      </c>
      <c r="I43" s="334" t="s">
        <v>244</v>
      </c>
    </row>
    <row r="44" spans="1:9" x14ac:dyDescent="0.35">
      <c r="A44" s="359"/>
      <c r="B44" s="335"/>
      <c r="C44" s="336"/>
      <c r="D44" s="332">
        <v>110</v>
      </c>
      <c r="E44" s="334">
        <v>8.3333333333333329E-2</v>
      </c>
      <c r="F44" s="334">
        <f t="shared" si="1"/>
        <v>4.5416666666666652</v>
      </c>
      <c r="G44" s="334">
        <v>1.0416666666666666E-2</v>
      </c>
      <c r="H44" s="334">
        <f t="shared" si="0"/>
        <v>4.5520833333333321</v>
      </c>
      <c r="I44" s="334" t="s">
        <v>244</v>
      </c>
    </row>
    <row r="45" spans="1:9" x14ac:dyDescent="0.35">
      <c r="A45" s="359"/>
      <c r="B45" s="335"/>
      <c r="C45" s="336"/>
      <c r="D45" s="332">
        <v>110</v>
      </c>
      <c r="E45" s="334">
        <v>8.3333333333333329E-2</v>
      </c>
      <c r="F45" s="334">
        <f t="shared" si="1"/>
        <v>4.6354166666666652</v>
      </c>
      <c r="G45" s="334">
        <v>1.0416666666666666E-2</v>
      </c>
      <c r="H45" s="334">
        <f t="shared" si="0"/>
        <v>4.6458333333333321</v>
      </c>
      <c r="I45" s="334" t="s">
        <v>244</v>
      </c>
    </row>
    <row r="46" spans="1:9" x14ac:dyDescent="0.35">
      <c r="A46" s="359"/>
      <c r="B46" s="335"/>
      <c r="C46" s="336"/>
      <c r="D46" s="332">
        <v>120</v>
      </c>
      <c r="E46" s="334">
        <v>8.3333333333333329E-2</v>
      </c>
      <c r="F46" s="334">
        <f t="shared" si="1"/>
        <v>4.7291666666666652</v>
      </c>
      <c r="G46" s="334">
        <v>1.0416666666666666E-2</v>
      </c>
      <c r="H46" s="334">
        <f t="shared" si="0"/>
        <v>4.7395833333333321</v>
      </c>
      <c r="I46" s="334" t="s">
        <v>244</v>
      </c>
    </row>
    <row r="47" spans="1:9" x14ac:dyDescent="0.35">
      <c r="A47" s="359"/>
      <c r="B47" s="335"/>
      <c r="C47" s="336"/>
      <c r="D47" s="332">
        <v>120</v>
      </c>
      <c r="E47" s="334">
        <v>8.3333333333333329E-2</v>
      </c>
      <c r="F47" s="334">
        <f t="shared" si="1"/>
        <v>4.8229166666666652</v>
      </c>
      <c r="G47" s="334">
        <v>1.0416666666666666E-2</v>
      </c>
      <c r="H47" s="334">
        <f t="shared" si="0"/>
        <v>4.8333333333333321</v>
      </c>
      <c r="I47" s="334" t="s">
        <v>244</v>
      </c>
    </row>
    <row r="48" spans="1:9" x14ac:dyDescent="0.35">
      <c r="A48" s="359"/>
      <c r="B48" s="335"/>
      <c r="C48" s="336"/>
      <c r="D48" s="332">
        <v>120</v>
      </c>
      <c r="E48" s="334">
        <v>8.3333333333333329E-2</v>
      </c>
      <c r="F48" s="334">
        <f t="shared" si="1"/>
        <v>4.9166666666666652</v>
      </c>
      <c r="G48" s="334">
        <v>0.375</v>
      </c>
      <c r="H48" s="334">
        <f t="shared" si="0"/>
        <v>5.2916666666666652</v>
      </c>
      <c r="I48" s="334" t="s">
        <v>69</v>
      </c>
    </row>
    <row r="49" spans="1:254" x14ac:dyDescent="0.35">
      <c r="A49" s="359"/>
      <c r="B49" s="335"/>
      <c r="C49" s="336"/>
      <c r="D49" s="332">
        <v>245</v>
      </c>
      <c r="E49" s="334">
        <v>0.16666666666666666</v>
      </c>
      <c r="F49" s="334">
        <f t="shared" si="1"/>
        <v>5.4583333333333321</v>
      </c>
      <c r="G49" s="334">
        <v>3.125E-2</v>
      </c>
      <c r="H49" s="334">
        <f t="shared" si="0"/>
        <v>5.4895833333333321</v>
      </c>
      <c r="I49" s="334" t="s">
        <v>244</v>
      </c>
    </row>
    <row r="50" spans="1:254" x14ac:dyDescent="0.35">
      <c r="A50" s="359"/>
      <c r="B50" s="335"/>
      <c r="C50" s="336"/>
      <c r="D50" s="332">
        <v>245</v>
      </c>
      <c r="E50" s="334">
        <v>0.16666666666666666</v>
      </c>
      <c r="F50" s="334">
        <f t="shared" si="1"/>
        <v>5.6562499999999991</v>
      </c>
      <c r="G50" s="334">
        <v>3.125E-2</v>
      </c>
      <c r="H50" s="334">
        <f t="shared" si="0"/>
        <v>5.6874999999999991</v>
      </c>
      <c r="I50" s="334" t="s">
        <v>244</v>
      </c>
    </row>
    <row r="51" spans="1:254" x14ac:dyDescent="0.35">
      <c r="A51" s="359"/>
      <c r="B51" s="335"/>
      <c r="C51" s="336"/>
      <c r="D51" s="332">
        <v>120</v>
      </c>
      <c r="E51" s="334">
        <v>8.3333333333333329E-2</v>
      </c>
      <c r="F51" s="334">
        <f t="shared" si="1"/>
        <v>5.7708333333333321</v>
      </c>
      <c r="G51" s="334">
        <v>1.0416666666666666E-2</v>
      </c>
      <c r="H51" s="334">
        <f t="shared" si="0"/>
        <v>5.7812499999999991</v>
      </c>
      <c r="I51" s="334" t="s">
        <v>244</v>
      </c>
    </row>
    <row r="52" spans="1:254" x14ac:dyDescent="0.35">
      <c r="A52" s="359"/>
      <c r="B52" s="335"/>
      <c r="C52" s="336"/>
      <c r="D52" s="332">
        <v>120</v>
      </c>
      <c r="E52" s="334">
        <v>8.3333333333333329E-2</v>
      </c>
      <c r="F52" s="334">
        <f t="shared" si="1"/>
        <v>5.8645833333333321</v>
      </c>
      <c r="G52" s="334">
        <v>1.0416666666666666E-2</v>
      </c>
      <c r="H52" s="334">
        <f t="shared" si="0"/>
        <v>5.8749999999999991</v>
      </c>
      <c r="I52" s="334" t="s">
        <v>244</v>
      </c>
    </row>
    <row r="53" spans="1:254" ht="31" x14ac:dyDescent="0.35">
      <c r="A53" s="359" t="s">
        <v>154</v>
      </c>
      <c r="B53" s="335">
        <v>108960</v>
      </c>
      <c r="C53" s="336" t="s">
        <v>155</v>
      </c>
      <c r="D53" s="332">
        <v>50</v>
      </c>
      <c r="E53" s="334">
        <v>6.25E-2</v>
      </c>
      <c r="F53" s="334">
        <f t="shared" si="1"/>
        <v>5.9374999999999991</v>
      </c>
      <c r="G53" s="334">
        <v>4.1666666666666664E-2</v>
      </c>
      <c r="H53" s="334">
        <f t="shared" si="0"/>
        <v>5.9791666666666661</v>
      </c>
      <c r="I53" s="334" t="s">
        <v>132</v>
      </c>
    </row>
    <row r="54" spans="1:254" ht="31" x14ac:dyDescent="0.35">
      <c r="A54" s="359" t="s">
        <v>130</v>
      </c>
      <c r="B54" s="335" t="s">
        <v>241</v>
      </c>
      <c r="C54" s="331" t="s">
        <v>239</v>
      </c>
      <c r="D54" s="332">
        <v>70</v>
      </c>
      <c r="E54" s="334">
        <v>0.10416666666666667</v>
      </c>
      <c r="F54" s="334">
        <f t="shared" si="1"/>
        <v>6.083333333333333</v>
      </c>
      <c r="G54" s="334">
        <v>4.1666666666666664E-2</v>
      </c>
      <c r="H54" s="334">
        <f t="shared" si="0"/>
        <v>6.125</v>
      </c>
      <c r="I54" s="334" t="s">
        <v>248</v>
      </c>
    </row>
    <row r="55" spans="1:254" ht="31" x14ac:dyDescent="0.35">
      <c r="A55" s="330" t="s">
        <v>238</v>
      </c>
      <c r="B55" s="330"/>
      <c r="C55" s="331" t="s">
        <v>239</v>
      </c>
      <c r="D55" s="332">
        <v>0.5</v>
      </c>
      <c r="E55" s="334">
        <v>6.9444444444444441E-3</v>
      </c>
      <c r="F55" s="334">
        <f t="shared" si="1"/>
        <v>6.1319444444444446</v>
      </c>
      <c r="G55" s="334"/>
      <c r="H55" s="334"/>
      <c r="I55" s="333" t="s">
        <v>240</v>
      </c>
    </row>
    <row r="56" spans="1:254" x14ac:dyDescent="0.35">
      <c r="E56" s="337"/>
      <c r="F56" s="337"/>
      <c r="G56" s="337"/>
      <c r="H56" s="337"/>
      <c r="J56" s="338"/>
    </row>
    <row r="57" spans="1:254" x14ac:dyDescent="0.35">
      <c r="A57" s="339" t="s">
        <v>73</v>
      </c>
      <c r="B57" s="340">
        <f>SUM(E21:E55,G21:G55)-B60</f>
        <v>3.6562500000000049</v>
      </c>
      <c r="C57" s="341" t="s">
        <v>121</v>
      </c>
      <c r="D57" s="308" t="s">
        <v>249</v>
      </c>
    </row>
    <row r="58" spans="1:254" x14ac:dyDescent="0.35">
      <c r="A58" s="339" t="s">
        <v>74</v>
      </c>
      <c r="B58" s="340">
        <f>SUM(E21:E55)</f>
        <v>3.2395833333333348</v>
      </c>
      <c r="C58" s="341" t="s">
        <v>121</v>
      </c>
      <c r="D58" s="308" t="s">
        <v>250</v>
      </c>
      <c r="F58" s="412"/>
      <c r="G58" s="412"/>
      <c r="H58" s="343"/>
    </row>
    <row r="59" spans="1:254" x14ac:dyDescent="0.35">
      <c r="A59" s="339" t="s">
        <v>76</v>
      </c>
      <c r="B59" s="340">
        <f>G22+G33+G35+G37+G39+G54+G41+G53</f>
        <v>0.41666666666666669</v>
      </c>
      <c r="C59" s="341" t="s">
        <v>121</v>
      </c>
      <c r="F59" s="342"/>
      <c r="G59" s="344"/>
      <c r="H59" s="344"/>
    </row>
    <row r="60" spans="1:254" x14ac:dyDescent="0.35">
      <c r="A60" s="345" t="s">
        <v>120</v>
      </c>
      <c r="B60" s="346">
        <f>SUM(G21:G54)-B59</f>
        <v>2.232638888888888</v>
      </c>
      <c r="C60" s="341" t="s">
        <v>121</v>
      </c>
      <c r="F60" s="342"/>
      <c r="G60" s="347"/>
      <c r="H60" s="343"/>
    </row>
    <row r="61" spans="1:254" x14ac:dyDescent="0.35">
      <c r="A61" s="164" t="s">
        <v>251</v>
      </c>
      <c r="B61" s="348">
        <f>B57+B60</f>
        <v>5.8888888888888928</v>
      </c>
      <c r="C61" s="164" t="s">
        <v>121</v>
      </c>
      <c r="D61" s="349">
        <v>1.5972222222222224E-2</v>
      </c>
      <c r="E61" s="350"/>
    </row>
    <row r="62" spans="1:254" x14ac:dyDescent="0.35">
      <c r="A62" s="351"/>
      <c r="B62" s="351"/>
      <c r="C62" s="352"/>
      <c r="D62" s="352"/>
      <c r="E62" s="352"/>
      <c r="F62" s="352"/>
      <c r="G62" s="352"/>
      <c r="H62" s="352"/>
      <c r="J62" s="353"/>
      <c r="K62" s="354"/>
      <c r="L62" s="354"/>
      <c r="M62" s="354"/>
      <c r="N62" s="354"/>
      <c r="O62" s="354"/>
      <c r="P62" s="353"/>
      <c r="Q62" s="353"/>
      <c r="R62" s="353"/>
      <c r="S62" s="353"/>
      <c r="T62" s="353"/>
      <c r="U62" s="353"/>
      <c r="V62" s="353"/>
      <c r="W62" s="353"/>
      <c r="X62" s="353"/>
      <c r="Y62" s="353"/>
      <c r="Z62" s="353"/>
      <c r="AA62" s="353"/>
      <c r="AB62" s="353"/>
      <c r="AC62" s="353"/>
      <c r="AD62" s="353"/>
      <c r="AE62" s="353"/>
      <c r="AF62" s="353"/>
      <c r="AG62" s="353"/>
      <c r="AH62" s="353"/>
      <c r="AI62" s="353"/>
      <c r="AJ62" s="353"/>
      <c r="AK62" s="353"/>
      <c r="AL62" s="353"/>
      <c r="AM62" s="353"/>
      <c r="AN62" s="353"/>
      <c r="AO62" s="353"/>
      <c r="AP62" s="353"/>
      <c r="AQ62" s="353"/>
      <c r="AR62" s="353"/>
      <c r="AS62" s="353"/>
      <c r="AT62" s="353"/>
      <c r="AU62" s="353"/>
      <c r="AV62" s="353"/>
      <c r="AW62" s="353"/>
      <c r="AX62" s="353"/>
      <c r="AY62" s="353"/>
      <c r="AZ62" s="353"/>
      <c r="BA62" s="353"/>
      <c r="BB62" s="353"/>
      <c r="BC62" s="353"/>
      <c r="BD62" s="353"/>
      <c r="BE62" s="353"/>
      <c r="BF62" s="353"/>
      <c r="BG62" s="353"/>
      <c r="BH62" s="353"/>
      <c r="BI62" s="353"/>
      <c r="BJ62" s="353"/>
      <c r="BK62" s="353"/>
      <c r="BL62" s="353"/>
      <c r="BM62" s="353"/>
      <c r="BN62" s="353"/>
      <c r="BO62" s="353"/>
      <c r="BP62" s="353"/>
      <c r="BQ62" s="353"/>
      <c r="BR62" s="353"/>
      <c r="BS62" s="353"/>
      <c r="BT62" s="353"/>
      <c r="BU62" s="353"/>
      <c r="BV62" s="353"/>
      <c r="BW62" s="353"/>
      <c r="BX62" s="353"/>
      <c r="BY62" s="353"/>
      <c r="BZ62" s="353"/>
      <c r="CA62" s="353"/>
      <c r="CB62" s="353"/>
      <c r="CC62" s="353"/>
      <c r="CD62" s="353"/>
      <c r="CE62" s="353"/>
      <c r="CF62" s="353"/>
      <c r="CG62" s="353"/>
      <c r="CH62" s="353"/>
      <c r="CI62" s="353"/>
      <c r="CJ62" s="353"/>
      <c r="CK62" s="353"/>
      <c r="CL62" s="353"/>
      <c r="CM62" s="353"/>
      <c r="CN62" s="353"/>
      <c r="CO62" s="353"/>
      <c r="CP62" s="353"/>
      <c r="CQ62" s="353"/>
      <c r="CR62" s="353"/>
      <c r="CS62" s="353"/>
      <c r="CT62" s="353"/>
      <c r="CU62" s="353"/>
      <c r="CV62" s="353"/>
      <c r="CW62" s="353"/>
      <c r="CX62" s="353"/>
      <c r="CY62" s="353"/>
      <c r="CZ62" s="353"/>
      <c r="DA62" s="353"/>
      <c r="DB62" s="353"/>
      <c r="DC62" s="353"/>
      <c r="DD62" s="353"/>
      <c r="DE62" s="353"/>
      <c r="DF62" s="353"/>
      <c r="DG62" s="353"/>
      <c r="DH62" s="353"/>
      <c r="DI62" s="353"/>
      <c r="DJ62" s="353"/>
      <c r="DK62" s="353"/>
      <c r="DL62" s="353"/>
      <c r="DM62" s="353"/>
      <c r="DN62" s="353"/>
      <c r="DO62" s="353"/>
      <c r="DP62" s="353"/>
      <c r="DQ62" s="353"/>
      <c r="DR62" s="353"/>
      <c r="DS62" s="353"/>
      <c r="DT62" s="353"/>
      <c r="DU62" s="353"/>
      <c r="DV62" s="353"/>
      <c r="DW62" s="353"/>
      <c r="DX62" s="353"/>
      <c r="DY62" s="353"/>
      <c r="DZ62" s="353"/>
      <c r="EA62" s="353"/>
      <c r="EB62" s="353"/>
      <c r="EC62" s="353"/>
      <c r="ED62" s="353"/>
      <c r="EE62" s="353"/>
      <c r="EF62" s="353"/>
      <c r="EG62" s="353"/>
      <c r="EH62" s="353"/>
      <c r="EI62" s="353"/>
      <c r="EJ62" s="353"/>
      <c r="EK62" s="353"/>
      <c r="EL62" s="353"/>
      <c r="EM62" s="353"/>
      <c r="EN62" s="353"/>
      <c r="EO62" s="353"/>
      <c r="EP62" s="353"/>
      <c r="EQ62" s="353"/>
      <c r="ER62" s="353"/>
      <c r="ES62" s="353"/>
      <c r="ET62" s="353"/>
      <c r="EU62" s="353"/>
      <c r="EV62" s="353"/>
      <c r="EW62" s="353"/>
      <c r="EX62" s="353"/>
      <c r="EY62" s="353"/>
      <c r="EZ62" s="353"/>
      <c r="FA62" s="353"/>
      <c r="FB62" s="353"/>
      <c r="FC62" s="353"/>
      <c r="FD62" s="353"/>
      <c r="FE62" s="353"/>
      <c r="FF62" s="353"/>
      <c r="FG62" s="353"/>
      <c r="FH62" s="353"/>
      <c r="FI62" s="353"/>
      <c r="FJ62" s="353"/>
      <c r="FK62" s="353"/>
      <c r="FL62" s="353"/>
      <c r="FM62" s="353"/>
      <c r="FN62" s="353"/>
      <c r="FO62" s="353"/>
      <c r="FP62" s="353"/>
      <c r="FQ62" s="353"/>
      <c r="FR62" s="353"/>
      <c r="FS62" s="353"/>
      <c r="FT62" s="353"/>
      <c r="FU62" s="353"/>
      <c r="FV62" s="353"/>
      <c r="FW62" s="353"/>
      <c r="FX62" s="353"/>
      <c r="FY62" s="353"/>
      <c r="FZ62" s="353"/>
      <c r="GA62" s="353"/>
      <c r="GB62" s="353"/>
      <c r="GC62" s="353"/>
      <c r="GD62" s="353"/>
      <c r="GE62" s="353"/>
      <c r="GF62" s="353"/>
      <c r="GG62" s="353"/>
      <c r="GH62" s="353"/>
      <c r="GI62" s="353"/>
      <c r="GJ62" s="353"/>
      <c r="GK62" s="353"/>
      <c r="GL62" s="353"/>
      <c r="GM62" s="353"/>
      <c r="GN62" s="353"/>
      <c r="GO62" s="353"/>
      <c r="GP62" s="353"/>
      <c r="GQ62" s="353"/>
      <c r="GR62" s="353"/>
      <c r="GS62" s="353"/>
      <c r="GT62" s="353"/>
      <c r="GU62" s="353"/>
      <c r="GV62" s="353"/>
      <c r="GW62" s="353"/>
      <c r="GX62" s="353"/>
      <c r="GY62" s="353"/>
      <c r="GZ62" s="353"/>
      <c r="HA62" s="353"/>
      <c r="HB62" s="353"/>
      <c r="HC62" s="353"/>
      <c r="HD62" s="353"/>
      <c r="HE62" s="353"/>
      <c r="HF62" s="353"/>
      <c r="HG62" s="353"/>
      <c r="HH62" s="353"/>
      <c r="HI62" s="353"/>
      <c r="HJ62" s="353"/>
      <c r="HK62" s="353"/>
      <c r="HL62" s="353"/>
      <c r="HM62" s="353"/>
      <c r="HN62" s="353"/>
      <c r="HO62" s="353"/>
      <c r="HP62" s="353"/>
      <c r="HQ62" s="353"/>
      <c r="HR62" s="353"/>
      <c r="HS62" s="353"/>
      <c r="HT62" s="353"/>
      <c r="HU62" s="353"/>
      <c r="HV62" s="353"/>
      <c r="HW62" s="353"/>
      <c r="HX62" s="353"/>
      <c r="HY62" s="353"/>
      <c r="HZ62" s="353"/>
      <c r="IA62" s="353"/>
      <c r="IB62" s="353"/>
      <c r="IC62" s="353"/>
      <c r="ID62" s="353"/>
      <c r="IE62" s="353"/>
      <c r="IF62" s="353"/>
      <c r="IG62" s="353"/>
      <c r="IH62" s="353"/>
      <c r="II62" s="353"/>
      <c r="IJ62" s="353"/>
      <c r="IK62" s="353"/>
      <c r="IL62" s="353"/>
      <c r="IM62" s="353"/>
      <c r="IN62" s="353"/>
      <c r="IO62" s="353"/>
      <c r="IP62" s="353"/>
      <c r="IQ62" s="353"/>
      <c r="IR62" s="353"/>
      <c r="IS62" s="353"/>
      <c r="IT62" s="353"/>
    </row>
    <row r="63" spans="1:254" x14ac:dyDescent="0.35">
      <c r="A63" s="351"/>
      <c r="B63" s="351"/>
      <c r="C63" s="352"/>
      <c r="D63" s="352"/>
      <c r="E63" s="352"/>
      <c r="F63" s="352"/>
      <c r="G63" s="352"/>
      <c r="H63" s="352"/>
      <c r="J63" s="353"/>
      <c r="K63" s="354"/>
      <c r="L63" s="354"/>
      <c r="M63" s="354"/>
      <c r="N63" s="354"/>
      <c r="O63" s="354"/>
      <c r="P63" s="353"/>
      <c r="Q63" s="353"/>
      <c r="R63" s="353"/>
      <c r="S63" s="353"/>
      <c r="T63" s="353"/>
      <c r="U63" s="353"/>
      <c r="V63" s="353"/>
      <c r="W63" s="353"/>
      <c r="X63" s="353"/>
      <c r="Y63" s="353"/>
      <c r="Z63" s="353"/>
      <c r="AA63" s="353"/>
      <c r="AB63" s="353"/>
      <c r="AC63" s="353"/>
      <c r="AD63" s="353"/>
      <c r="AE63" s="353"/>
      <c r="AF63" s="353"/>
      <c r="AG63" s="353"/>
      <c r="AH63" s="353"/>
      <c r="AI63" s="353"/>
      <c r="AJ63" s="353"/>
      <c r="AK63" s="353"/>
      <c r="AL63" s="353"/>
      <c r="AM63" s="353"/>
      <c r="AN63" s="353"/>
      <c r="AO63" s="353"/>
      <c r="AP63" s="353"/>
      <c r="AQ63" s="353"/>
      <c r="AR63" s="353"/>
      <c r="AS63" s="353"/>
      <c r="AT63" s="353"/>
      <c r="AU63" s="353"/>
      <c r="AV63" s="353"/>
      <c r="AW63" s="353"/>
      <c r="AX63" s="353"/>
      <c r="AY63" s="353"/>
      <c r="AZ63" s="353"/>
      <c r="BA63" s="353"/>
      <c r="BB63" s="353"/>
      <c r="BC63" s="353"/>
      <c r="BD63" s="353"/>
      <c r="BE63" s="353"/>
      <c r="BF63" s="353"/>
      <c r="BG63" s="353"/>
      <c r="BH63" s="353"/>
      <c r="BI63" s="353"/>
      <c r="BJ63" s="353"/>
      <c r="BK63" s="353"/>
      <c r="BL63" s="353"/>
      <c r="BM63" s="353"/>
      <c r="BN63" s="353"/>
      <c r="BO63" s="353"/>
      <c r="BP63" s="353"/>
      <c r="BQ63" s="353"/>
      <c r="BR63" s="353"/>
      <c r="BS63" s="353"/>
      <c r="BT63" s="353"/>
      <c r="BU63" s="353"/>
      <c r="BV63" s="353"/>
      <c r="BW63" s="353"/>
      <c r="BX63" s="353"/>
      <c r="BY63" s="353"/>
      <c r="BZ63" s="353"/>
      <c r="CA63" s="353"/>
      <c r="CB63" s="353"/>
      <c r="CC63" s="353"/>
      <c r="CD63" s="353"/>
      <c r="CE63" s="353"/>
      <c r="CF63" s="353"/>
      <c r="CG63" s="353"/>
      <c r="CH63" s="353"/>
      <c r="CI63" s="353"/>
      <c r="CJ63" s="353"/>
      <c r="CK63" s="353"/>
      <c r="CL63" s="353"/>
      <c r="CM63" s="353"/>
      <c r="CN63" s="353"/>
      <c r="CO63" s="353"/>
      <c r="CP63" s="353"/>
      <c r="CQ63" s="353"/>
      <c r="CR63" s="353"/>
      <c r="CS63" s="353"/>
      <c r="CT63" s="353"/>
      <c r="CU63" s="353"/>
      <c r="CV63" s="353"/>
      <c r="CW63" s="353"/>
      <c r="CX63" s="353"/>
      <c r="CY63" s="353"/>
      <c r="CZ63" s="353"/>
      <c r="DA63" s="353"/>
      <c r="DB63" s="353"/>
      <c r="DC63" s="353"/>
      <c r="DD63" s="353"/>
      <c r="DE63" s="353"/>
      <c r="DF63" s="353"/>
      <c r="DG63" s="353"/>
      <c r="DH63" s="353"/>
      <c r="DI63" s="353"/>
      <c r="DJ63" s="353"/>
      <c r="DK63" s="353"/>
      <c r="DL63" s="353"/>
      <c r="DM63" s="353"/>
      <c r="DN63" s="353"/>
      <c r="DO63" s="353"/>
      <c r="DP63" s="353"/>
      <c r="DQ63" s="353"/>
      <c r="DR63" s="353"/>
      <c r="DS63" s="353"/>
      <c r="DT63" s="353"/>
      <c r="DU63" s="353"/>
      <c r="DV63" s="353"/>
      <c r="DW63" s="353"/>
      <c r="DX63" s="353"/>
      <c r="DY63" s="353"/>
      <c r="DZ63" s="353"/>
      <c r="EA63" s="353"/>
      <c r="EB63" s="353"/>
      <c r="EC63" s="353"/>
      <c r="ED63" s="353"/>
      <c r="EE63" s="353"/>
      <c r="EF63" s="353"/>
      <c r="EG63" s="353"/>
      <c r="EH63" s="353"/>
      <c r="EI63" s="353"/>
      <c r="EJ63" s="353"/>
      <c r="EK63" s="353"/>
      <c r="EL63" s="353"/>
      <c r="EM63" s="353"/>
      <c r="EN63" s="353"/>
      <c r="EO63" s="353"/>
      <c r="EP63" s="353"/>
      <c r="EQ63" s="353"/>
      <c r="ER63" s="353"/>
      <c r="ES63" s="353"/>
      <c r="ET63" s="353"/>
      <c r="EU63" s="353"/>
      <c r="EV63" s="353"/>
      <c r="EW63" s="353"/>
      <c r="EX63" s="353"/>
      <c r="EY63" s="353"/>
      <c r="EZ63" s="353"/>
      <c r="FA63" s="353"/>
      <c r="FB63" s="353"/>
      <c r="FC63" s="353"/>
      <c r="FD63" s="353"/>
      <c r="FE63" s="353"/>
      <c r="FF63" s="353"/>
      <c r="FG63" s="353"/>
      <c r="FH63" s="353"/>
      <c r="FI63" s="353"/>
      <c r="FJ63" s="353"/>
      <c r="FK63" s="353"/>
      <c r="FL63" s="353"/>
      <c r="FM63" s="353"/>
      <c r="FN63" s="353"/>
      <c r="FO63" s="353"/>
      <c r="FP63" s="353"/>
      <c r="FQ63" s="353"/>
      <c r="FR63" s="353"/>
      <c r="FS63" s="353"/>
      <c r="FT63" s="353"/>
      <c r="FU63" s="353"/>
      <c r="FV63" s="353"/>
      <c r="FW63" s="353"/>
      <c r="FX63" s="353"/>
      <c r="FY63" s="353"/>
      <c r="FZ63" s="353"/>
      <c r="GA63" s="353"/>
      <c r="GB63" s="353"/>
      <c r="GC63" s="353"/>
      <c r="GD63" s="353"/>
      <c r="GE63" s="353"/>
      <c r="GF63" s="353"/>
      <c r="GG63" s="353"/>
      <c r="GH63" s="353"/>
      <c r="GI63" s="353"/>
      <c r="GJ63" s="353"/>
      <c r="GK63" s="353"/>
      <c r="GL63" s="353"/>
      <c r="GM63" s="353"/>
      <c r="GN63" s="353"/>
      <c r="GO63" s="353"/>
      <c r="GP63" s="353"/>
      <c r="GQ63" s="353"/>
      <c r="GR63" s="353"/>
      <c r="GS63" s="353"/>
      <c r="GT63" s="353"/>
      <c r="GU63" s="353"/>
      <c r="GV63" s="353"/>
      <c r="GW63" s="353"/>
      <c r="GX63" s="353"/>
      <c r="GY63" s="353"/>
      <c r="GZ63" s="353"/>
      <c r="HA63" s="353"/>
      <c r="HB63" s="353"/>
      <c r="HC63" s="353"/>
      <c r="HD63" s="353"/>
      <c r="HE63" s="353"/>
      <c r="HF63" s="353"/>
      <c r="HG63" s="353"/>
      <c r="HH63" s="353"/>
      <c r="HI63" s="353"/>
      <c r="HJ63" s="353"/>
      <c r="HK63" s="353"/>
      <c r="HL63" s="353"/>
      <c r="HM63" s="353"/>
      <c r="HN63" s="353"/>
      <c r="HO63" s="353"/>
      <c r="HP63" s="353"/>
      <c r="HQ63" s="353"/>
      <c r="HR63" s="353"/>
      <c r="HS63" s="353"/>
      <c r="HT63" s="353"/>
      <c r="HU63" s="353"/>
      <c r="HV63" s="353"/>
      <c r="HW63" s="353"/>
      <c r="HX63" s="353"/>
      <c r="HY63" s="353"/>
      <c r="HZ63" s="353"/>
      <c r="IA63" s="353"/>
      <c r="IB63" s="353"/>
      <c r="IC63" s="353"/>
      <c r="ID63" s="353"/>
      <c r="IE63" s="353"/>
      <c r="IF63" s="353"/>
      <c r="IG63" s="353"/>
      <c r="IH63" s="353"/>
      <c r="II63" s="353"/>
      <c r="IJ63" s="353"/>
      <c r="IK63" s="353"/>
      <c r="IL63" s="353"/>
      <c r="IM63" s="353"/>
      <c r="IN63" s="353"/>
      <c r="IO63" s="353"/>
      <c r="IP63" s="353"/>
      <c r="IQ63" s="353"/>
      <c r="IR63" s="353"/>
      <c r="IS63" s="353"/>
      <c r="IT63" s="353"/>
    </row>
    <row r="64" spans="1:254" x14ac:dyDescent="0.35">
      <c r="A64" s="308" t="s">
        <v>252</v>
      </c>
      <c r="E64" s="352"/>
      <c r="F64" s="352"/>
      <c r="G64" s="352"/>
      <c r="H64" s="352"/>
      <c r="J64" s="353"/>
      <c r="K64" s="354"/>
      <c r="L64" s="354"/>
      <c r="M64" s="354"/>
      <c r="N64" s="354"/>
      <c r="O64" s="354"/>
      <c r="P64" s="353"/>
      <c r="Q64" s="353"/>
      <c r="R64" s="353"/>
      <c r="S64" s="353"/>
      <c r="T64" s="353"/>
      <c r="U64" s="353"/>
      <c r="V64" s="353"/>
      <c r="W64" s="353"/>
      <c r="X64" s="353"/>
      <c r="Y64" s="353"/>
      <c r="Z64" s="353"/>
      <c r="AA64" s="353"/>
      <c r="AB64" s="353"/>
      <c r="AC64" s="353"/>
      <c r="AD64" s="353"/>
      <c r="AE64" s="353"/>
      <c r="AF64" s="353"/>
      <c r="AG64" s="353"/>
      <c r="AH64" s="353"/>
      <c r="AI64" s="353"/>
      <c r="AJ64" s="353"/>
      <c r="AK64" s="353"/>
      <c r="AL64" s="353"/>
      <c r="AM64" s="353"/>
      <c r="AN64" s="353"/>
      <c r="AO64" s="353"/>
      <c r="AP64" s="353"/>
      <c r="AQ64" s="353"/>
      <c r="AR64" s="353"/>
      <c r="AS64" s="353"/>
      <c r="AT64" s="353"/>
      <c r="AU64" s="353"/>
      <c r="AV64" s="353"/>
      <c r="AW64" s="353"/>
      <c r="AX64" s="353"/>
      <c r="AY64" s="353"/>
      <c r="AZ64" s="353"/>
      <c r="BA64" s="353"/>
      <c r="BB64" s="353"/>
      <c r="BC64" s="353"/>
      <c r="BD64" s="353"/>
      <c r="BE64" s="353"/>
      <c r="BF64" s="353"/>
      <c r="BG64" s="353"/>
      <c r="BH64" s="353"/>
      <c r="BI64" s="353"/>
      <c r="BJ64" s="353"/>
      <c r="BK64" s="353"/>
      <c r="BL64" s="353"/>
      <c r="BM64" s="353"/>
      <c r="BN64" s="353"/>
      <c r="BO64" s="353"/>
      <c r="BP64" s="353"/>
      <c r="BQ64" s="353"/>
      <c r="BR64" s="353"/>
      <c r="BS64" s="353"/>
      <c r="BT64" s="353"/>
      <c r="BU64" s="353"/>
      <c r="BV64" s="353"/>
      <c r="BW64" s="353"/>
      <c r="BX64" s="353"/>
      <c r="BY64" s="353"/>
      <c r="BZ64" s="353"/>
      <c r="CA64" s="353"/>
      <c r="CB64" s="353"/>
      <c r="CC64" s="353"/>
      <c r="CD64" s="353"/>
      <c r="CE64" s="353"/>
      <c r="CF64" s="353"/>
      <c r="CG64" s="353"/>
      <c r="CH64" s="353"/>
      <c r="CI64" s="353"/>
      <c r="CJ64" s="353"/>
      <c r="CK64" s="353"/>
      <c r="CL64" s="353"/>
      <c r="CM64" s="353"/>
      <c r="CN64" s="353"/>
      <c r="CO64" s="353"/>
      <c r="CP64" s="353"/>
      <c r="CQ64" s="353"/>
      <c r="CR64" s="353"/>
      <c r="CS64" s="353"/>
      <c r="CT64" s="353"/>
      <c r="CU64" s="353"/>
      <c r="CV64" s="353"/>
      <c r="CW64" s="353"/>
      <c r="CX64" s="353"/>
      <c r="CY64" s="353"/>
      <c r="CZ64" s="353"/>
      <c r="DA64" s="353"/>
      <c r="DB64" s="353"/>
      <c r="DC64" s="353"/>
      <c r="DD64" s="353"/>
      <c r="DE64" s="353"/>
      <c r="DF64" s="353"/>
      <c r="DG64" s="353"/>
      <c r="DH64" s="353"/>
      <c r="DI64" s="353"/>
      <c r="DJ64" s="353"/>
      <c r="DK64" s="353"/>
      <c r="DL64" s="353"/>
      <c r="DM64" s="353"/>
      <c r="DN64" s="353"/>
      <c r="DO64" s="353"/>
      <c r="DP64" s="353"/>
      <c r="DQ64" s="353"/>
      <c r="DR64" s="353"/>
      <c r="DS64" s="353"/>
      <c r="DT64" s="353"/>
      <c r="DU64" s="353"/>
      <c r="DV64" s="353"/>
      <c r="DW64" s="353"/>
      <c r="DX64" s="353"/>
      <c r="DY64" s="353"/>
      <c r="DZ64" s="353"/>
      <c r="EA64" s="353"/>
      <c r="EB64" s="353"/>
      <c r="EC64" s="353"/>
      <c r="ED64" s="353"/>
      <c r="EE64" s="353"/>
      <c r="EF64" s="353"/>
      <c r="EG64" s="353"/>
      <c r="EH64" s="353"/>
      <c r="EI64" s="353"/>
      <c r="EJ64" s="353"/>
      <c r="EK64" s="353"/>
      <c r="EL64" s="353"/>
      <c r="EM64" s="353"/>
      <c r="EN64" s="353"/>
      <c r="EO64" s="353"/>
      <c r="EP64" s="353"/>
      <c r="EQ64" s="353"/>
      <c r="ER64" s="353"/>
      <c r="ES64" s="353"/>
      <c r="ET64" s="353"/>
      <c r="EU64" s="353"/>
      <c r="EV64" s="353"/>
      <c r="EW64" s="353"/>
      <c r="EX64" s="353"/>
      <c r="EY64" s="353"/>
      <c r="EZ64" s="353"/>
      <c r="FA64" s="353"/>
      <c r="FB64" s="353"/>
      <c r="FC64" s="353"/>
      <c r="FD64" s="353"/>
      <c r="FE64" s="353"/>
      <c r="FF64" s="353"/>
      <c r="FG64" s="353"/>
      <c r="FH64" s="353"/>
      <c r="FI64" s="353"/>
      <c r="FJ64" s="353"/>
      <c r="FK64" s="353"/>
      <c r="FL64" s="353"/>
      <c r="FM64" s="353"/>
      <c r="FN64" s="353"/>
      <c r="FO64" s="353"/>
      <c r="FP64" s="353"/>
      <c r="FQ64" s="353"/>
      <c r="FR64" s="353"/>
      <c r="FS64" s="353"/>
      <c r="FT64" s="353"/>
      <c r="FU64" s="353"/>
      <c r="FV64" s="353"/>
      <c r="FW64" s="353"/>
      <c r="FX64" s="353"/>
      <c r="FY64" s="353"/>
      <c r="FZ64" s="353"/>
      <c r="GA64" s="353"/>
      <c r="GB64" s="353"/>
      <c r="GC64" s="353"/>
      <c r="GD64" s="353"/>
      <c r="GE64" s="353"/>
      <c r="GF64" s="353"/>
      <c r="GG64" s="353"/>
      <c r="GH64" s="353"/>
      <c r="GI64" s="353"/>
      <c r="GJ64" s="353"/>
      <c r="GK64" s="353"/>
      <c r="GL64" s="353"/>
      <c r="GM64" s="353"/>
      <c r="GN64" s="353"/>
      <c r="GO64" s="353"/>
      <c r="GP64" s="353"/>
      <c r="GQ64" s="353"/>
      <c r="GR64" s="353"/>
      <c r="GS64" s="353"/>
      <c r="GT64" s="353"/>
      <c r="GU64" s="353"/>
      <c r="GV64" s="353"/>
      <c r="GW64" s="353"/>
      <c r="GX64" s="353"/>
      <c r="GY64" s="353"/>
      <c r="GZ64" s="353"/>
      <c r="HA64" s="353"/>
      <c r="HB64" s="353"/>
      <c r="HC64" s="353"/>
      <c r="HD64" s="353"/>
      <c r="HE64" s="353"/>
      <c r="HF64" s="353"/>
      <c r="HG64" s="353"/>
      <c r="HH64" s="353"/>
      <c r="HI64" s="353"/>
      <c r="HJ64" s="353"/>
      <c r="HK64" s="353"/>
      <c r="HL64" s="353"/>
      <c r="HM64" s="353"/>
      <c r="HN64" s="353"/>
      <c r="HO64" s="353"/>
      <c r="HP64" s="353"/>
      <c r="HQ64" s="353"/>
      <c r="HR64" s="353"/>
      <c r="HS64" s="353"/>
      <c r="HT64" s="353"/>
      <c r="HU64" s="353"/>
      <c r="HV64" s="353"/>
      <c r="HW64" s="353"/>
      <c r="HX64" s="353"/>
      <c r="HY64" s="353"/>
      <c r="HZ64" s="353"/>
      <c r="IA64" s="353"/>
      <c r="IB64" s="353"/>
      <c r="IC64" s="353"/>
      <c r="ID64" s="353"/>
      <c r="IE64" s="353"/>
      <c r="IF64" s="353"/>
      <c r="IG64" s="353"/>
      <c r="IH64" s="353"/>
      <c r="II64" s="353"/>
      <c r="IJ64" s="353"/>
      <c r="IK64" s="353"/>
      <c r="IL64" s="353"/>
      <c r="IM64" s="353"/>
      <c r="IN64" s="353"/>
      <c r="IO64" s="353"/>
      <c r="IP64" s="353"/>
      <c r="IQ64" s="353"/>
      <c r="IR64" s="353"/>
      <c r="IS64" s="353"/>
      <c r="IT64" s="353"/>
    </row>
    <row r="65" spans="1:254" x14ac:dyDescent="0.35">
      <c r="E65" s="355"/>
      <c r="F65" s="355"/>
      <c r="G65" s="356"/>
      <c r="H65" s="352"/>
      <c r="J65" s="353"/>
      <c r="K65" s="353"/>
      <c r="L65" s="354"/>
      <c r="M65" s="354"/>
      <c r="N65" s="354"/>
      <c r="O65" s="354"/>
      <c r="P65" s="354"/>
      <c r="Q65" s="354"/>
      <c r="R65" s="353"/>
      <c r="S65" s="353"/>
      <c r="T65" s="353"/>
      <c r="U65" s="353"/>
      <c r="V65" s="353"/>
      <c r="W65" s="353"/>
      <c r="X65" s="353"/>
      <c r="Y65" s="353"/>
      <c r="Z65" s="353"/>
      <c r="AA65" s="353"/>
      <c r="AB65" s="353"/>
      <c r="AC65" s="353"/>
      <c r="AD65" s="353"/>
      <c r="AE65" s="353"/>
      <c r="AF65" s="353"/>
      <c r="AG65" s="353"/>
      <c r="AH65" s="353"/>
      <c r="AI65" s="353"/>
      <c r="AJ65" s="353"/>
      <c r="AK65" s="353"/>
      <c r="AL65" s="353"/>
      <c r="AM65" s="353"/>
      <c r="AN65" s="353"/>
      <c r="AO65" s="353"/>
      <c r="AP65" s="353"/>
      <c r="AQ65" s="353"/>
      <c r="AR65" s="353"/>
      <c r="AS65" s="353"/>
      <c r="AT65" s="353"/>
      <c r="AU65" s="353"/>
      <c r="AV65" s="353"/>
      <c r="AW65" s="353"/>
      <c r="AX65" s="353"/>
      <c r="AY65" s="353"/>
      <c r="AZ65" s="353"/>
      <c r="BA65" s="353"/>
      <c r="BB65" s="353"/>
      <c r="BC65" s="353"/>
      <c r="BD65" s="353"/>
      <c r="BE65" s="353"/>
      <c r="BF65" s="353"/>
      <c r="BG65" s="353"/>
      <c r="BH65" s="353"/>
      <c r="BI65" s="353"/>
      <c r="BJ65" s="353"/>
      <c r="BK65" s="353"/>
      <c r="BL65" s="353"/>
      <c r="BM65" s="353"/>
      <c r="BN65" s="353"/>
      <c r="BO65" s="353"/>
      <c r="BP65" s="353"/>
      <c r="BQ65" s="353"/>
      <c r="BR65" s="353"/>
      <c r="BS65" s="353"/>
      <c r="BT65" s="353"/>
      <c r="BU65" s="353"/>
      <c r="BV65" s="353"/>
      <c r="BW65" s="353"/>
      <c r="BX65" s="353"/>
      <c r="BY65" s="353"/>
      <c r="BZ65" s="353"/>
      <c r="CA65" s="353"/>
      <c r="CB65" s="353"/>
      <c r="CC65" s="353"/>
      <c r="CD65" s="353"/>
      <c r="CE65" s="353"/>
      <c r="CF65" s="353"/>
      <c r="CG65" s="353"/>
      <c r="CH65" s="353"/>
      <c r="CI65" s="353"/>
      <c r="CJ65" s="353"/>
      <c r="CK65" s="353"/>
      <c r="CL65" s="353"/>
      <c r="CM65" s="353"/>
      <c r="CN65" s="353"/>
      <c r="CO65" s="353"/>
      <c r="CP65" s="353"/>
      <c r="CQ65" s="353"/>
      <c r="CR65" s="353"/>
      <c r="CS65" s="353"/>
      <c r="CT65" s="353"/>
      <c r="CU65" s="353"/>
      <c r="CV65" s="353"/>
      <c r="CW65" s="353"/>
      <c r="CX65" s="353"/>
      <c r="CY65" s="353"/>
      <c r="CZ65" s="353"/>
      <c r="DA65" s="353"/>
      <c r="DB65" s="353"/>
      <c r="DC65" s="353"/>
      <c r="DD65" s="353"/>
      <c r="DE65" s="353"/>
      <c r="DF65" s="353"/>
      <c r="DG65" s="353"/>
      <c r="DH65" s="353"/>
      <c r="DI65" s="353"/>
      <c r="DJ65" s="353"/>
      <c r="DK65" s="353"/>
      <c r="DL65" s="353"/>
      <c r="DM65" s="353"/>
      <c r="DN65" s="353"/>
      <c r="DO65" s="353"/>
      <c r="DP65" s="353"/>
      <c r="DQ65" s="353"/>
      <c r="DR65" s="353"/>
      <c r="DS65" s="353"/>
      <c r="DT65" s="353"/>
      <c r="DU65" s="353"/>
      <c r="DV65" s="353"/>
      <c r="DW65" s="353"/>
      <c r="DX65" s="353"/>
      <c r="DY65" s="353"/>
      <c r="DZ65" s="353"/>
      <c r="EA65" s="353"/>
      <c r="EB65" s="353"/>
      <c r="EC65" s="353"/>
      <c r="ED65" s="353"/>
      <c r="EE65" s="353"/>
      <c r="EF65" s="353"/>
      <c r="EG65" s="353"/>
      <c r="EH65" s="353"/>
      <c r="EI65" s="353"/>
      <c r="EJ65" s="353"/>
      <c r="EK65" s="353"/>
      <c r="EL65" s="353"/>
      <c r="EM65" s="353"/>
      <c r="EN65" s="353"/>
      <c r="EO65" s="353"/>
      <c r="EP65" s="353"/>
      <c r="EQ65" s="353"/>
      <c r="ER65" s="353"/>
      <c r="ES65" s="353"/>
      <c r="ET65" s="353"/>
      <c r="EU65" s="353"/>
      <c r="EV65" s="353"/>
      <c r="EW65" s="353"/>
      <c r="EX65" s="353"/>
      <c r="EY65" s="353"/>
      <c r="EZ65" s="353"/>
      <c r="FA65" s="353"/>
      <c r="FB65" s="353"/>
      <c r="FC65" s="353"/>
      <c r="FD65" s="353"/>
      <c r="FE65" s="353"/>
      <c r="FF65" s="353"/>
      <c r="FG65" s="353"/>
      <c r="FH65" s="353"/>
      <c r="FI65" s="353"/>
      <c r="FJ65" s="353"/>
      <c r="FK65" s="353"/>
      <c r="FL65" s="353"/>
      <c r="FM65" s="353"/>
      <c r="FN65" s="353"/>
      <c r="FO65" s="353"/>
      <c r="FP65" s="353"/>
      <c r="FQ65" s="353"/>
      <c r="FR65" s="353"/>
      <c r="FS65" s="353"/>
      <c r="FT65" s="353"/>
      <c r="FU65" s="353"/>
      <c r="FV65" s="353"/>
      <c r="FW65" s="353"/>
      <c r="FX65" s="353"/>
      <c r="FY65" s="353"/>
      <c r="FZ65" s="353"/>
      <c r="GA65" s="353"/>
      <c r="GB65" s="353"/>
      <c r="GC65" s="353"/>
      <c r="GD65" s="353"/>
      <c r="GE65" s="353"/>
      <c r="GF65" s="353"/>
      <c r="GG65" s="353"/>
      <c r="GH65" s="353"/>
      <c r="GI65" s="353"/>
      <c r="GJ65" s="353"/>
      <c r="GK65" s="353"/>
      <c r="GL65" s="353"/>
      <c r="GM65" s="353"/>
      <c r="GN65" s="353"/>
      <c r="GO65" s="353"/>
      <c r="GP65" s="353"/>
      <c r="GQ65" s="353"/>
      <c r="GR65" s="353"/>
      <c r="GS65" s="353"/>
      <c r="GT65" s="353"/>
      <c r="GU65" s="353"/>
      <c r="GV65" s="353"/>
      <c r="GW65" s="353"/>
      <c r="GX65" s="353"/>
      <c r="GY65" s="353"/>
      <c r="GZ65" s="353"/>
      <c r="HA65" s="353"/>
      <c r="HB65" s="353"/>
      <c r="HC65" s="353"/>
      <c r="HD65" s="353"/>
      <c r="HE65" s="353"/>
      <c r="HF65" s="353"/>
      <c r="HG65" s="353"/>
      <c r="HH65" s="353"/>
      <c r="HI65" s="353"/>
      <c r="HJ65" s="353"/>
      <c r="HK65" s="353"/>
      <c r="HL65" s="353"/>
      <c r="HM65" s="353"/>
      <c r="HN65" s="353"/>
      <c r="HO65" s="353"/>
      <c r="HP65" s="353"/>
      <c r="HQ65" s="353"/>
      <c r="HR65" s="353"/>
      <c r="HS65" s="353"/>
      <c r="HT65" s="353"/>
      <c r="HU65" s="353"/>
      <c r="HV65" s="353"/>
      <c r="HW65" s="353"/>
      <c r="HX65" s="353"/>
      <c r="HY65" s="353"/>
      <c r="HZ65" s="353"/>
      <c r="IA65" s="353"/>
      <c r="IB65" s="353"/>
      <c r="IC65" s="353"/>
      <c r="ID65" s="353"/>
      <c r="IE65" s="353"/>
      <c r="IF65" s="353"/>
      <c r="IG65" s="353"/>
      <c r="IH65" s="353"/>
      <c r="II65" s="353"/>
      <c r="IJ65" s="353"/>
      <c r="IK65" s="353"/>
      <c r="IL65" s="353"/>
      <c r="IM65" s="353"/>
      <c r="IN65" s="353"/>
      <c r="IO65" s="353"/>
      <c r="IP65" s="353"/>
      <c r="IQ65" s="353"/>
      <c r="IR65" s="353"/>
      <c r="IS65" s="353"/>
      <c r="IT65" s="353"/>
    </row>
    <row r="66" spans="1:254" x14ac:dyDescent="0.35">
      <c r="A66" s="308" t="s">
        <v>253</v>
      </c>
      <c r="B66" s="308" t="s">
        <v>254</v>
      </c>
      <c r="E66" s="355"/>
      <c r="F66" s="355"/>
      <c r="G66" s="356"/>
      <c r="H66" s="352"/>
      <c r="J66" s="353"/>
      <c r="K66" s="353"/>
      <c r="L66" s="354"/>
      <c r="M66" s="354"/>
      <c r="N66" s="354"/>
      <c r="O66" s="354"/>
      <c r="P66" s="354"/>
      <c r="Q66" s="354"/>
      <c r="R66" s="353"/>
      <c r="S66" s="353"/>
      <c r="T66" s="353"/>
      <c r="U66" s="353"/>
      <c r="V66" s="353"/>
      <c r="W66" s="353"/>
      <c r="X66" s="353"/>
      <c r="Y66" s="353"/>
      <c r="Z66" s="353"/>
      <c r="AA66" s="353"/>
      <c r="AB66" s="353"/>
      <c r="AC66" s="353"/>
      <c r="AD66" s="353"/>
      <c r="AE66" s="353"/>
      <c r="AF66" s="353"/>
      <c r="AG66" s="353"/>
      <c r="AH66" s="353"/>
      <c r="AI66" s="353"/>
      <c r="AJ66" s="353"/>
      <c r="AK66" s="353"/>
      <c r="AL66" s="353"/>
      <c r="AM66" s="353"/>
      <c r="AN66" s="353"/>
      <c r="AO66" s="353"/>
      <c r="AP66" s="353"/>
      <c r="AQ66" s="353"/>
      <c r="AR66" s="353"/>
      <c r="AS66" s="353"/>
      <c r="AT66" s="353"/>
      <c r="AU66" s="353"/>
      <c r="AV66" s="353"/>
      <c r="AW66" s="353"/>
      <c r="AX66" s="353"/>
      <c r="AY66" s="353"/>
      <c r="AZ66" s="353"/>
      <c r="BA66" s="353"/>
      <c r="BB66" s="353"/>
      <c r="BC66" s="353"/>
      <c r="BD66" s="353"/>
      <c r="BE66" s="353"/>
      <c r="BF66" s="353"/>
      <c r="BG66" s="353"/>
      <c r="BH66" s="353"/>
      <c r="BI66" s="353"/>
      <c r="BJ66" s="353"/>
      <c r="BK66" s="353"/>
      <c r="BL66" s="353"/>
      <c r="BM66" s="353"/>
      <c r="BN66" s="353"/>
      <c r="BO66" s="353"/>
      <c r="BP66" s="353"/>
      <c r="BQ66" s="353"/>
      <c r="BR66" s="353"/>
      <c r="BS66" s="353"/>
      <c r="BT66" s="353"/>
      <c r="BU66" s="353"/>
      <c r="BV66" s="353"/>
      <c r="BW66" s="353"/>
      <c r="BX66" s="353"/>
      <c r="BY66" s="353"/>
      <c r="BZ66" s="353"/>
      <c r="CA66" s="353"/>
      <c r="CB66" s="353"/>
      <c r="CC66" s="353"/>
      <c r="CD66" s="353"/>
      <c r="CE66" s="353"/>
      <c r="CF66" s="353"/>
      <c r="CG66" s="353"/>
      <c r="CH66" s="353"/>
      <c r="CI66" s="353"/>
      <c r="CJ66" s="353"/>
      <c r="CK66" s="353"/>
      <c r="CL66" s="353"/>
      <c r="CM66" s="353"/>
      <c r="CN66" s="353"/>
      <c r="CO66" s="353"/>
      <c r="CP66" s="353"/>
      <c r="CQ66" s="353"/>
      <c r="CR66" s="353"/>
      <c r="CS66" s="353"/>
      <c r="CT66" s="353"/>
      <c r="CU66" s="353"/>
      <c r="CV66" s="353"/>
      <c r="CW66" s="353"/>
      <c r="CX66" s="353"/>
      <c r="CY66" s="353"/>
      <c r="CZ66" s="353"/>
      <c r="DA66" s="353"/>
      <c r="DB66" s="353"/>
      <c r="DC66" s="353"/>
      <c r="DD66" s="353"/>
      <c r="DE66" s="353"/>
      <c r="DF66" s="353"/>
      <c r="DG66" s="353"/>
      <c r="DH66" s="353"/>
      <c r="DI66" s="353"/>
      <c r="DJ66" s="353"/>
      <c r="DK66" s="353"/>
      <c r="DL66" s="353"/>
      <c r="DM66" s="353"/>
      <c r="DN66" s="353"/>
      <c r="DO66" s="353"/>
      <c r="DP66" s="353"/>
      <c r="DQ66" s="353"/>
      <c r="DR66" s="353"/>
      <c r="DS66" s="353"/>
      <c r="DT66" s="353"/>
      <c r="DU66" s="353"/>
      <c r="DV66" s="353"/>
      <c r="DW66" s="353"/>
      <c r="DX66" s="353"/>
      <c r="DY66" s="353"/>
      <c r="DZ66" s="353"/>
      <c r="EA66" s="353"/>
      <c r="EB66" s="353"/>
      <c r="EC66" s="353"/>
      <c r="ED66" s="353"/>
      <c r="EE66" s="353"/>
      <c r="EF66" s="353"/>
      <c r="EG66" s="353"/>
      <c r="EH66" s="353"/>
      <c r="EI66" s="353"/>
      <c r="EJ66" s="353"/>
      <c r="EK66" s="353"/>
      <c r="EL66" s="353"/>
      <c r="EM66" s="353"/>
      <c r="EN66" s="353"/>
      <c r="EO66" s="353"/>
      <c r="EP66" s="353"/>
      <c r="EQ66" s="353"/>
      <c r="ER66" s="353"/>
      <c r="ES66" s="353"/>
      <c r="ET66" s="353"/>
      <c r="EU66" s="353"/>
      <c r="EV66" s="353"/>
      <c r="EW66" s="353"/>
      <c r="EX66" s="353"/>
      <c r="EY66" s="353"/>
      <c r="EZ66" s="353"/>
      <c r="FA66" s="353"/>
      <c r="FB66" s="353"/>
      <c r="FC66" s="353"/>
      <c r="FD66" s="353"/>
      <c r="FE66" s="353"/>
      <c r="FF66" s="353"/>
      <c r="FG66" s="353"/>
      <c r="FH66" s="353"/>
      <c r="FI66" s="353"/>
      <c r="FJ66" s="353"/>
      <c r="FK66" s="353"/>
      <c r="FL66" s="353"/>
      <c r="FM66" s="353"/>
      <c r="FN66" s="353"/>
      <c r="FO66" s="353"/>
      <c r="FP66" s="353"/>
      <c r="FQ66" s="353"/>
      <c r="FR66" s="353"/>
      <c r="FS66" s="353"/>
      <c r="FT66" s="353"/>
      <c r="FU66" s="353"/>
      <c r="FV66" s="353"/>
      <c r="FW66" s="353"/>
      <c r="FX66" s="353"/>
      <c r="FY66" s="353"/>
      <c r="FZ66" s="353"/>
      <c r="GA66" s="353"/>
      <c r="GB66" s="353"/>
      <c r="GC66" s="353"/>
      <c r="GD66" s="353"/>
      <c r="GE66" s="353"/>
      <c r="GF66" s="353"/>
      <c r="GG66" s="353"/>
      <c r="GH66" s="353"/>
      <c r="GI66" s="353"/>
      <c r="GJ66" s="353"/>
      <c r="GK66" s="353"/>
      <c r="GL66" s="353"/>
      <c r="GM66" s="353"/>
      <c r="GN66" s="353"/>
      <c r="GO66" s="353"/>
      <c r="GP66" s="353"/>
      <c r="GQ66" s="353"/>
      <c r="GR66" s="353"/>
      <c r="GS66" s="353"/>
      <c r="GT66" s="353"/>
      <c r="GU66" s="353"/>
      <c r="GV66" s="353"/>
      <c r="GW66" s="353"/>
      <c r="GX66" s="353"/>
      <c r="GY66" s="353"/>
      <c r="GZ66" s="353"/>
      <c r="HA66" s="353"/>
      <c r="HB66" s="353"/>
      <c r="HC66" s="353"/>
      <c r="HD66" s="353"/>
      <c r="HE66" s="353"/>
      <c r="HF66" s="353"/>
      <c r="HG66" s="353"/>
      <c r="HH66" s="353"/>
      <c r="HI66" s="353"/>
      <c r="HJ66" s="353"/>
      <c r="HK66" s="353"/>
      <c r="HL66" s="353"/>
      <c r="HM66" s="353"/>
      <c r="HN66" s="353"/>
      <c r="HO66" s="353"/>
      <c r="HP66" s="353"/>
      <c r="HQ66" s="353"/>
      <c r="HR66" s="353"/>
      <c r="HS66" s="353"/>
      <c r="HT66" s="353"/>
      <c r="HU66" s="353"/>
      <c r="HV66" s="353"/>
      <c r="HW66" s="353"/>
      <c r="HX66" s="353"/>
      <c r="HY66" s="353"/>
      <c r="HZ66" s="353"/>
      <c r="IA66" s="353"/>
      <c r="IB66" s="353"/>
      <c r="IC66" s="353"/>
      <c r="ID66" s="353"/>
      <c r="IE66" s="353"/>
      <c r="IF66" s="353"/>
      <c r="IG66" s="353"/>
      <c r="IH66" s="353"/>
      <c r="II66" s="353"/>
      <c r="IJ66" s="353"/>
      <c r="IK66" s="353"/>
      <c r="IL66" s="353"/>
      <c r="IM66" s="353"/>
      <c r="IN66" s="353"/>
      <c r="IO66" s="353"/>
      <c r="IP66" s="353"/>
      <c r="IQ66" s="353"/>
      <c r="IR66" s="353"/>
      <c r="IS66" s="353"/>
      <c r="IT66" s="353"/>
    </row>
    <row r="82" spans="5:5" x14ac:dyDescent="0.35">
      <c r="E82" s="164"/>
    </row>
    <row r="83" spans="5:5" x14ac:dyDescent="0.35">
      <c r="E83" s="164"/>
    </row>
  </sheetData>
  <mergeCells count="8">
    <mergeCell ref="F58:G58"/>
    <mergeCell ref="A8:I8"/>
    <mergeCell ref="A19:A20"/>
    <mergeCell ref="B19:B20"/>
    <mergeCell ref="C19:C20"/>
    <mergeCell ref="D19:D20"/>
    <mergeCell ref="E19:H19"/>
    <mergeCell ref="I19:I20"/>
  </mergeCells>
  <pageMargins left="0.7" right="0.7" top="0.75" bottom="0.75" header="0.3" footer="0.3"/>
  <ignoredErrors>
    <ignoredError sqref="B54 B22"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41"/>
  <sheetViews>
    <sheetView zoomScale="78" zoomScaleNormal="78" workbookViewId="0">
      <selection activeCell="H36" sqref="H36"/>
    </sheetView>
  </sheetViews>
  <sheetFormatPr defaultColWidth="9.1796875" defaultRowHeight="15.5" x14ac:dyDescent="0.35"/>
  <cols>
    <col min="1" max="1" width="42" style="42" customWidth="1"/>
    <col min="2" max="2" width="19.81640625" style="42" customWidth="1"/>
    <col min="3" max="3" width="45.26953125" style="42" customWidth="1"/>
    <col min="4" max="4" width="20.7265625" style="42" customWidth="1"/>
    <col min="5" max="5" width="15.453125" style="42" customWidth="1"/>
    <col min="6" max="6" width="19.26953125" style="42" customWidth="1"/>
    <col min="7" max="7" width="15.453125" style="42" customWidth="1"/>
    <col min="8" max="8" width="17.81640625" style="42" customWidth="1"/>
    <col min="9" max="9" width="42.81640625" style="42" customWidth="1"/>
    <col min="10" max="16384" width="9.1796875" style="42"/>
  </cols>
  <sheetData>
    <row r="1" spans="1:9" x14ac:dyDescent="0.35">
      <c r="A1" s="144" t="s">
        <v>12</v>
      </c>
      <c r="B1" s="144"/>
      <c r="C1" s="144" t="s">
        <v>12</v>
      </c>
      <c r="E1" s="145"/>
      <c r="F1" s="146"/>
      <c r="G1" s="146"/>
      <c r="H1" s="147"/>
      <c r="I1" s="144" t="s">
        <v>13</v>
      </c>
    </row>
    <row r="2" spans="1:9" ht="47.25" customHeight="1" x14ac:dyDescent="0.35">
      <c r="A2" s="56" t="s">
        <v>109</v>
      </c>
      <c r="B2" s="56"/>
      <c r="C2" s="49" t="s">
        <v>129</v>
      </c>
      <c r="E2" s="153"/>
      <c r="F2" s="154"/>
      <c r="G2" s="154"/>
      <c r="H2" s="154"/>
      <c r="I2" s="60" t="s">
        <v>85</v>
      </c>
    </row>
    <row r="3" spans="1:9" x14ac:dyDescent="0.35">
      <c r="A3" s="149" t="s">
        <v>128</v>
      </c>
      <c r="B3" s="149"/>
      <c r="C3" s="48" t="s">
        <v>116</v>
      </c>
      <c r="E3" s="150"/>
      <c r="F3" s="151"/>
      <c r="G3" s="151"/>
      <c r="H3" s="151"/>
      <c r="I3" s="48" t="s">
        <v>192</v>
      </c>
    </row>
    <row r="4" spans="1:9" x14ac:dyDescent="0.35">
      <c r="A4" s="140"/>
      <c r="B4" s="140"/>
      <c r="C4" s="140"/>
      <c r="E4" s="155"/>
      <c r="F4" s="155"/>
      <c r="G4" s="155"/>
      <c r="H4" s="155"/>
      <c r="I4" s="140"/>
    </row>
    <row r="5" spans="1:9" x14ac:dyDescent="0.35">
      <c r="A5" s="89"/>
      <c r="B5" s="89"/>
      <c r="C5" s="162"/>
      <c r="D5" s="162"/>
      <c r="E5" s="155"/>
      <c r="F5" s="155"/>
      <c r="G5" s="155"/>
      <c r="H5" s="226"/>
      <c r="I5" s="226"/>
    </row>
    <row r="6" spans="1:9" x14ac:dyDescent="0.35">
      <c r="A6" s="289"/>
      <c r="B6" s="289"/>
      <c r="C6" s="81"/>
      <c r="D6" s="81"/>
      <c r="E6" s="81"/>
      <c r="F6" s="81"/>
      <c r="G6" s="81"/>
      <c r="H6" s="81"/>
      <c r="I6" s="81"/>
    </row>
    <row r="7" spans="1:9" x14ac:dyDescent="0.35">
      <c r="A7" s="411" t="s">
        <v>14</v>
      </c>
      <c r="B7" s="411"/>
      <c r="C7" s="411"/>
      <c r="D7" s="411"/>
      <c r="E7" s="411"/>
      <c r="F7" s="411"/>
      <c r="G7" s="411"/>
      <c r="H7" s="411"/>
      <c r="I7" s="411"/>
    </row>
    <row r="8" spans="1:9" x14ac:dyDescent="0.35">
      <c r="A8" s="404" t="s">
        <v>202</v>
      </c>
      <c r="B8" s="404"/>
      <c r="C8" s="404"/>
      <c r="D8" s="404"/>
      <c r="E8" s="404"/>
      <c r="F8" s="404"/>
      <c r="G8" s="404"/>
      <c r="H8" s="404"/>
      <c r="I8" s="404"/>
    </row>
    <row r="9" spans="1:9" x14ac:dyDescent="0.35">
      <c r="A9" s="82" t="s">
        <v>54</v>
      </c>
      <c r="B9" s="228"/>
      <c r="D9" s="83"/>
      <c r="E9" s="84"/>
      <c r="F9" s="83"/>
      <c r="G9" s="83"/>
      <c r="H9" s="83"/>
    </row>
    <row r="10" spans="1:9" x14ac:dyDescent="0.35">
      <c r="A10" s="78" t="s">
        <v>51</v>
      </c>
      <c r="B10" s="290" t="s">
        <v>138</v>
      </c>
      <c r="D10" s="77"/>
      <c r="E10" s="77"/>
      <c r="F10" s="77"/>
      <c r="G10" s="77"/>
      <c r="H10" s="291"/>
    </row>
    <row r="11" spans="1:9" x14ac:dyDescent="0.35">
      <c r="A11" s="78" t="s">
        <v>53</v>
      </c>
      <c r="B11" s="290"/>
      <c r="D11" s="77"/>
      <c r="E11" s="288"/>
      <c r="F11" s="288"/>
      <c r="G11" s="77"/>
      <c r="H11" s="291"/>
      <c r="I11" s="239"/>
    </row>
    <row r="12" spans="1:9" x14ac:dyDescent="0.35">
      <c r="A12" s="82" t="s">
        <v>55</v>
      </c>
      <c r="B12" s="231" t="s">
        <v>79</v>
      </c>
      <c r="D12" s="83"/>
      <c r="E12" s="83"/>
      <c r="F12" s="83"/>
      <c r="G12" s="83"/>
      <c r="H12" s="83"/>
    </row>
    <row r="13" spans="1:9" x14ac:dyDescent="0.35">
      <c r="A13" s="82" t="s">
        <v>56</v>
      </c>
      <c r="B13" s="290" t="s">
        <v>57</v>
      </c>
      <c r="D13" s="83"/>
      <c r="E13" s="291"/>
      <c r="F13" s="291"/>
      <c r="G13" s="291"/>
      <c r="H13" s="291"/>
    </row>
    <row r="14" spans="1:9" x14ac:dyDescent="0.35">
      <c r="A14" s="82" t="s">
        <v>1</v>
      </c>
      <c r="B14" s="290">
        <f>SUM(D20:D31)</f>
        <v>4783.8999999999996</v>
      </c>
      <c r="D14" s="83"/>
      <c r="E14" s="83"/>
      <c r="F14" s="83"/>
      <c r="G14" s="83"/>
      <c r="H14" s="292"/>
    </row>
    <row r="15" spans="1:9" x14ac:dyDescent="0.35">
      <c r="A15" s="82" t="s">
        <v>58</v>
      </c>
      <c r="B15" s="233" t="s">
        <v>170</v>
      </c>
      <c r="D15" s="83"/>
      <c r="E15" s="83"/>
      <c r="F15" s="83"/>
      <c r="G15" s="83"/>
      <c r="H15" s="291"/>
    </row>
    <row r="16" spans="1:9" x14ac:dyDescent="0.35">
      <c r="A16" s="82" t="s">
        <v>60</v>
      </c>
      <c r="B16" s="90" t="s">
        <v>209</v>
      </c>
      <c r="D16" s="83"/>
      <c r="E16" s="83"/>
      <c r="F16" s="83"/>
      <c r="G16" s="83"/>
      <c r="H16" s="89"/>
    </row>
    <row r="17" spans="1:9" x14ac:dyDescent="0.35">
      <c r="A17" s="82" t="s">
        <v>114</v>
      </c>
      <c r="B17" s="82" t="s">
        <v>25</v>
      </c>
      <c r="C17" s="82"/>
      <c r="D17" s="81"/>
      <c r="E17" s="81"/>
      <c r="F17" s="81"/>
      <c r="G17" s="81"/>
      <c r="H17" s="81"/>
      <c r="I17" s="82"/>
    </row>
    <row r="18" spans="1:9" ht="15.65" customHeight="1" x14ac:dyDescent="0.35">
      <c r="A18" s="395" t="s">
        <v>5</v>
      </c>
      <c r="B18" s="400" t="s">
        <v>113</v>
      </c>
      <c r="C18" s="395" t="s">
        <v>62</v>
      </c>
      <c r="D18" s="395" t="s">
        <v>4</v>
      </c>
      <c r="E18" s="395" t="s">
        <v>63</v>
      </c>
      <c r="F18" s="395"/>
      <c r="G18" s="395"/>
      <c r="H18" s="395"/>
      <c r="I18" s="395" t="s">
        <v>64</v>
      </c>
    </row>
    <row r="19" spans="1:9" ht="31" x14ac:dyDescent="0.35">
      <c r="A19" s="395"/>
      <c r="B19" s="401"/>
      <c r="C19" s="395"/>
      <c r="D19" s="396"/>
      <c r="E19" s="91" t="s">
        <v>199</v>
      </c>
      <c r="F19" s="91" t="s">
        <v>166</v>
      </c>
      <c r="G19" s="91" t="s">
        <v>167</v>
      </c>
      <c r="H19" s="91" t="s">
        <v>136</v>
      </c>
      <c r="I19" s="395"/>
    </row>
    <row r="20" spans="1:9" ht="31" x14ac:dyDescent="0.35">
      <c r="A20" s="277" t="s">
        <v>130</v>
      </c>
      <c r="B20" s="282">
        <v>140960</v>
      </c>
      <c r="C20" s="283" t="s">
        <v>125</v>
      </c>
      <c r="D20" s="287"/>
      <c r="E20" s="286"/>
      <c r="F20" s="296">
        <v>0.25</v>
      </c>
      <c r="G20" s="284">
        <v>8.3333333333333329E-2</v>
      </c>
      <c r="H20" s="296">
        <f t="shared" ref="H20:H31" si="0">F20+G20</f>
        <v>0.33333333333333331</v>
      </c>
      <c r="I20" s="287" t="s">
        <v>131</v>
      </c>
    </row>
    <row r="21" spans="1:9" x14ac:dyDescent="0.35">
      <c r="A21" s="293" t="s">
        <v>70</v>
      </c>
      <c r="B21" s="295">
        <v>620960</v>
      </c>
      <c r="C21" s="273" t="s">
        <v>159</v>
      </c>
      <c r="D21" s="287">
        <v>2020</v>
      </c>
      <c r="E21" s="286">
        <v>1.8333333333333333</v>
      </c>
      <c r="F21" s="296">
        <f t="shared" ref="F21:F31" si="1">E21+H20</f>
        <v>2.1666666666666665</v>
      </c>
      <c r="G21" s="284">
        <v>4.1666666666666664E-2</v>
      </c>
      <c r="H21" s="296">
        <f t="shared" si="0"/>
        <v>2.208333333333333</v>
      </c>
      <c r="I21" s="221" t="s">
        <v>200</v>
      </c>
    </row>
    <row r="22" spans="1:9" x14ac:dyDescent="0.35">
      <c r="A22" s="293"/>
      <c r="B22" s="295"/>
      <c r="C22" s="273"/>
      <c r="D22" s="287"/>
      <c r="E22" s="286"/>
      <c r="F22" s="296"/>
      <c r="G22" s="284">
        <v>0.64583333333333337</v>
      </c>
      <c r="H22" s="296"/>
      <c r="I22" s="221" t="s">
        <v>201</v>
      </c>
    </row>
    <row r="23" spans="1:9" x14ac:dyDescent="0.35">
      <c r="A23" s="293" t="s">
        <v>70</v>
      </c>
      <c r="B23" s="295">
        <v>620960</v>
      </c>
      <c r="C23" s="273" t="s">
        <v>159</v>
      </c>
      <c r="D23" s="287"/>
      <c r="E23" s="286"/>
      <c r="F23" s="296">
        <f>H21+G22</f>
        <v>2.8541666666666665</v>
      </c>
      <c r="G23" s="284">
        <v>4.1666666666666664E-2</v>
      </c>
      <c r="H23" s="296">
        <f>F23+G23</f>
        <v>2.895833333333333</v>
      </c>
      <c r="I23" s="221"/>
    </row>
    <row r="24" spans="1:9" x14ac:dyDescent="0.35">
      <c r="A24" s="293" t="s">
        <v>80</v>
      </c>
      <c r="B24" s="287">
        <v>625960</v>
      </c>
      <c r="C24" s="294" t="s">
        <v>81</v>
      </c>
      <c r="D24" s="270">
        <v>337</v>
      </c>
      <c r="E24" s="286">
        <v>0.27083333333333331</v>
      </c>
      <c r="F24" s="296">
        <f>H23+E24</f>
        <v>3.1666666666666665</v>
      </c>
      <c r="G24" s="284">
        <v>4.1666666666666664E-2</v>
      </c>
      <c r="H24" s="296">
        <f t="shared" si="0"/>
        <v>3.208333333333333</v>
      </c>
      <c r="I24" s="221" t="s">
        <v>132</v>
      </c>
    </row>
    <row r="25" spans="1:9" x14ac:dyDescent="0.35">
      <c r="A25" s="293"/>
      <c r="B25" s="287"/>
      <c r="C25" s="294"/>
      <c r="D25" s="270"/>
      <c r="E25" s="286"/>
      <c r="F25" s="296">
        <f t="shared" si="1"/>
        <v>3.208333333333333</v>
      </c>
      <c r="G25" s="284">
        <v>0.64583333333333337</v>
      </c>
      <c r="H25" s="296">
        <f t="shared" si="0"/>
        <v>3.8541666666666665</v>
      </c>
      <c r="I25" s="287" t="s">
        <v>201</v>
      </c>
    </row>
    <row r="26" spans="1:9" x14ac:dyDescent="0.35">
      <c r="A26" s="293" t="s">
        <v>80</v>
      </c>
      <c r="B26" s="287">
        <v>625960</v>
      </c>
      <c r="C26" s="294" t="s">
        <v>81</v>
      </c>
      <c r="D26" s="270"/>
      <c r="E26" s="286"/>
      <c r="F26" s="296">
        <f t="shared" si="1"/>
        <v>3.8541666666666665</v>
      </c>
      <c r="G26" s="284">
        <v>4.1666666666666664E-2</v>
      </c>
      <c r="H26" s="296">
        <f t="shared" si="0"/>
        <v>3.895833333333333</v>
      </c>
      <c r="I26" s="287" t="s">
        <v>131</v>
      </c>
    </row>
    <row r="27" spans="1:9" x14ac:dyDescent="0.35">
      <c r="A27" s="293" t="s">
        <v>70</v>
      </c>
      <c r="B27" s="287">
        <v>620960</v>
      </c>
      <c r="C27" s="294" t="s">
        <v>126</v>
      </c>
      <c r="D27" s="287">
        <v>337</v>
      </c>
      <c r="E27" s="286">
        <v>0.27083333333333331</v>
      </c>
      <c r="F27" s="296">
        <f t="shared" si="1"/>
        <v>4.1666666666666661</v>
      </c>
      <c r="G27" s="284">
        <v>4.1666666666666664E-2</v>
      </c>
      <c r="H27" s="296">
        <f t="shared" si="0"/>
        <v>4.208333333333333</v>
      </c>
      <c r="I27" s="287" t="s">
        <v>132</v>
      </c>
    </row>
    <row r="28" spans="1:9" x14ac:dyDescent="0.35">
      <c r="A28" s="293"/>
      <c r="B28" s="295"/>
      <c r="C28" s="297"/>
      <c r="D28" s="287"/>
      <c r="E28" s="286"/>
      <c r="F28" s="296">
        <f t="shared" si="1"/>
        <v>4.208333333333333</v>
      </c>
      <c r="G28" s="284">
        <v>0.71527777777777779</v>
      </c>
      <c r="H28" s="296">
        <f t="shared" si="0"/>
        <v>4.9236111111111107</v>
      </c>
      <c r="I28" s="287" t="s">
        <v>201</v>
      </c>
    </row>
    <row r="29" spans="1:9" x14ac:dyDescent="0.35">
      <c r="A29" s="293" t="s">
        <v>70</v>
      </c>
      <c r="B29" s="287">
        <v>620960</v>
      </c>
      <c r="C29" s="294" t="s">
        <v>126</v>
      </c>
      <c r="D29" s="287"/>
      <c r="E29" s="286"/>
      <c r="F29" s="296">
        <f t="shared" si="1"/>
        <v>4.9236111111111107</v>
      </c>
      <c r="G29" s="284">
        <v>4.1666666666666664E-2</v>
      </c>
      <c r="H29" s="296">
        <f t="shared" si="0"/>
        <v>4.9652777777777777</v>
      </c>
      <c r="I29" s="287" t="s">
        <v>131</v>
      </c>
    </row>
    <row r="30" spans="1:9" ht="31" x14ac:dyDescent="0.35">
      <c r="A30" s="275" t="s">
        <v>154</v>
      </c>
      <c r="B30" s="276">
        <v>108960</v>
      </c>
      <c r="C30" s="273" t="s">
        <v>155</v>
      </c>
      <c r="D30" s="287">
        <v>2020</v>
      </c>
      <c r="E30" s="286">
        <v>1.8680555555555556</v>
      </c>
      <c r="F30" s="296">
        <f t="shared" si="1"/>
        <v>6.833333333333333</v>
      </c>
      <c r="G30" s="284">
        <v>4.1666666666666664E-2</v>
      </c>
      <c r="H30" s="296">
        <f t="shared" si="0"/>
        <v>6.875</v>
      </c>
      <c r="I30" s="287" t="s">
        <v>132</v>
      </c>
    </row>
    <row r="31" spans="1:9" ht="31" x14ac:dyDescent="0.35">
      <c r="A31" s="277" t="s">
        <v>130</v>
      </c>
      <c r="B31" s="282">
        <v>140960</v>
      </c>
      <c r="C31" s="283" t="s">
        <v>125</v>
      </c>
      <c r="D31" s="287">
        <v>69.900000000000006</v>
      </c>
      <c r="E31" s="286">
        <v>6.25E-2</v>
      </c>
      <c r="F31" s="296">
        <f t="shared" si="1"/>
        <v>6.9375</v>
      </c>
      <c r="G31" s="284">
        <v>4.1666666666666664E-2</v>
      </c>
      <c r="H31" s="296">
        <f t="shared" si="0"/>
        <v>6.979166666666667</v>
      </c>
      <c r="I31" s="287" t="s">
        <v>132</v>
      </c>
    </row>
    <row r="32" spans="1:9" x14ac:dyDescent="0.35">
      <c r="A32" s="97"/>
      <c r="B32" s="97"/>
      <c r="C32" s="98"/>
      <c r="D32" s="99"/>
      <c r="E32" s="99"/>
      <c r="F32" s="100"/>
      <c r="G32" s="101"/>
      <c r="H32" s="298"/>
      <c r="I32" s="102"/>
    </row>
    <row r="33" spans="1:9" x14ac:dyDescent="0.35">
      <c r="A33" s="97" t="s">
        <v>73</v>
      </c>
      <c r="B33" s="103">
        <f>SUM(E20:E31,G20:G31)</f>
        <v>6.7291666666666679</v>
      </c>
      <c r="E33" s="298"/>
      <c r="F33" s="298"/>
      <c r="G33" s="298"/>
      <c r="H33" s="298"/>
      <c r="I33" s="298"/>
    </row>
    <row r="34" spans="1:9" x14ac:dyDescent="0.35">
      <c r="A34" s="104" t="s">
        <v>74</v>
      </c>
      <c r="B34" s="103">
        <f>SUM(E20:E31)</f>
        <v>4.3055555555555554</v>
      </c>
      <c r="D34" s="298"/>
      <c r="E34" s="298"/>
      <c r="F34" s="298"/>
      <c r="G34" s="298"/>
      <c r="H34" s="298"/>
      <c r="I34" s="298"/>
    </row>
    <row r="35" spans="1:9" x14ac:dyDescent="0.35">
      <c r="A35" s="104" t="s">
        <v>119</v>
      </c>
      <c r="B35" s="103">
        <f>SUM(G20,G21,G24,G26,G27,G29,G30,G31)</f>
        <v>0.375</v>
      </c>
      <c r="D35" s="298"/>
      <c r="E35" s="298"/>
      <c r="F35" s="298"/>
      <c r="G35" s="298"/>
      <c r="H35" s="298"/>
      <c r="I35" s="298"/>
    </row>
    <row r="36" spans="1:9" ht="15.75" customHeight="1" x14ac:dyDescent="0.35">
      <c r="A36" s="104" t="s">
        <v>120</v>
      </c>
      <c r="B36" s="103">
        <f>SUM(G22,G25,G28)</f>
        <v>2.0069444444444446</v>
      </c>
      <c r="D36" s="298"/>
      <c r="E36" s="298"/>
      <c r="F36" s="298"/>
      <c r="G36" s="298"/>
      <c r="H36" s="298"/>
      <c r="I36" s="298"/>
    </row>
    <row r="37" spans="1:9" x14ac:dyDescent="0.35">
      <c r="A37" s="81"/>
      <c r="B37" s="81"/>
      <c r="C37" s="135"/>
      <c r="D37" s="298"/>
      <c r="E37" s="298"/>
      <c r="F37" s="298"/>
      <c r="G37" s="298"/>
      <c r="H37" s="298"/>
      <c r="I37" s="298"/>
    </row>
    <row r="38" spans="1:9" x14ac:dyDescent="0.35">
      <c r="A38" s="81"/>
      <c r="B38" s="81"/>
      <c r="C38" s="136"/>
      <c r="D38" s="298"/>
      <c r="E38" s="298"/>
      <c r="F38" s="298"/>
      <c r="G38" s="298"/>
      <c r="H38" s="298"/>
      <c r="I38" s="298"/>
    </row>
    <row r="39" spans="1:9" x14ac:dyDescent="0.35">
      <c r="A39" s="268" t="s">
        <v>191</v>
      </c>
    </row>
    <row r="40" spans="1:9" ht="72" customHeight="1" x14ac:dyDescent="0.35"/>
    <row r="41" spans="1:9" ht="46.5" customHeight="1" x14ac:dyDescent="0.35"/>
  </sheetData>
  <mergeCells count="8">
    <mergeCell ref="A7:I7"/>
    <mergeCell ref="A8:I8"/>
    <mergeCell ref="A18:A19"/>
    <mergeCell ref="B18:B19"/>
    <mergeCell ref="C18:C19"/>
    <mergeCell ref="D18:D19"/>
    <mergeCell ref="E18:H18"/>
    <mergeCell ref="I18:I19"/>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5:J22"/>
  <sheetViews>
    <sheetView workbookViewId="0">
      <selection activeCell="H26" sqref="H26"/>
    </sheetView>
  </sheetViews>
  <sheetFormatPr defaultRowHeight="12.5" x14ac:dyDescent="0.25"/>
  <cols>
    <col min="6" max="6" width="19.7265625" customWidth="1"/>
    <col min="7" max="7" width="17.54296875" customWidth="1"/>
    <col min="8" max="8" width="19.7265625" customWidth="1"/>
    <col min="9" max="9" width="17.54296875" customWidth="1"/>
  </cols>
  <sheetData>
    <row r="5" spans="6:10" x14ac:dyDescent="0.25">
      <c r="G5" t="s">
        <v>173</v>
      </c>
      <c r="H5" t="s">
        <v>175</v>
      </c>
    </row>
    <row r="6" spans="6:10" x14ac:dyDescent="0.25">
      <c r="F6" t="s">
        <v>174</v>
      </c>
      <c r="G6" s="266">
        <v>45123</v>
      </c>
      <c r="H6" s="266">
        <v>45125.385416666679</v>
      </c>
      <c r="I6" t="s">
        <v>182</v>
      </c>
    </row>
    <row r="7" spans="6:10" x14ac:dyDescent="0.25">
      <c r="G7" s="267">
        <v>45124</v>
      </c>
      <c r="H7" s="267">
        <v>45126.385416666664</v>
      </c>
      <c r="I7" t="s">
        <v>184</v>
      </c>
    </row>
    <row r="10" spans="6:10" x14ac:dyDescent="0.25">
      <c r="G10" t="s">
        <v>177</v>
      </c>
      <c r="H10" t="s">
        <v>173</v>
      </c>
      <c r="I10" t="s">
        <v>175</v>
      </c>
    </row>
    <row r="11" spans="6:10" x14ac:dyDescent="0.25">
      <c r="F11" t="s">
        <v>176</v>
      </c>
      <c r="G11" s="266">
        <v>45123.25</v>
      </c>
      <c r="H11" s="266">
        <v>45123.979166666664</v>
      </c>
      <c r="I11" s="266">
        <v>45126.385416666672</v>
      </c>
      <c r="J11" t="s">
        <v>183</v>
      </c>
    </row>
    <row r="15" spans="6:10" x14ac:dyDescent="0.25">
      <c r="G15" t="s">
        <v>177</v>
      </c>
      <c r="H15" t="s">
        <v>178</v>
      </c>
      <c r="I15" t="s">
        <v>180</v>
      </c>
    </row>
    <row r="16" spans="6:10" x14ac:dyDescent="0.25">
      <c r="F16" t="s">
        <v>181</v>
      </c>
      <c r="G16" s="266">
        <v>45122.25</v>
      </c>
      <c r="H16" s="266">
        <v>45122.979166608799</v>
      </c>
      <c r="I16" s="266">
        <v>45125.249999942127</v>
      </c>
      <c r="J16" t="s">
        <v>182</v>
      </c>
    </row>
    <row r="17" spans="6:10" x14ac:dyDescent="0.25">
      <c r="G17" s="267">
        <v>45123.25</v>
      </c>
      <c r="H17" s="267">
        <v>45123.979166666664</v>
      </c>
      <c r="I17" s="267">
        <v>45126.249999999978</v>
      </c>
      <c r="J17" t="s">
        <v>184</v>
      </c>
    </row>
    <row r="21" spans="6:10" x14ac:dyDescent="0.25">
      <c r="G21" t="s">
        <v>178</v>
      </c>
      <c r="H21" t="s">
        <v>180</v>
      </c>
    </row>
    <row r="22" spans="6:10" x14ac:dyDescent="0.25">
      <c r="F22" t="s">
        <v>179</v>
      </c>
      <c r="G22" s="266">
        <v>45123.979166666664</v>
      </c>
      <c r="H22" s="266">
        <v>45126.249999999978</v>
      </c>
      <c r="I22" t="s">
        <v>183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O55"/>
  <sheetViews>
    <sheetView topLeftCell="A19" workbookViewId="0">
      <selection activeCell="A34" sqref="A34"/>
    </sheetView>
  </sheetViews>
  <sheetFormatPr defaultRowHeight="12.5" x14ac:dyDescent="0.25"/>
  <cols>
    <col min="1" max="1" width="52" customWidth="1"/>
    <col min="2" max="2" width="37.453125" customWidth="1"/>
    <col min="3" max="7" width="15.453125" customWidth="1"/>
    <col min="8" max="8" width="24.54296875" customWidth="1"/>
    <col min="9" max="10" width="0" hidden="1" customWidth="1"/>
  </cols>
  <sheetData>
    <row r="1" spans="1:8" ht="17.5" x14ac:dyDescent="0.25">
      <c r="A1" s="110"/>
      <c r="B1" s="110"/>
      <c r="C1" s="52"/>
      <c r="D1" s="53"/>
      <c r="E1" s="53"/>
      <c r="F1" s="54"/>
      <c r="G1" s="111"/>
      <c r="H1" s="110"/>
    </row>
    <row r="2" spans="1:8" ht="15.5" x14ac:dyDescent="0.35">
      <c r="A2" s="56"/>
      <c r="B2" s="112"/>
      <c r="C2" s="57"/>
      <c r="D2" s="58"/>
      <c r="E2" s="58"/>
      <c r="F2" s="58"/>
      <c r="G2" s="113"/>
      <c r="H2" s="114"/>
    </row>
    <row r="3" spans="1:8" ht="15.5" x14ac:dyDescent="0.35">
      <c r="A3" s="61"/>
      <c r="B3" s="115"/>
      <c r="C3" s="62"/>
      <c r="D3" s="63"/>
      <c r="E3" s="63"/>
      <c r="F3" s="63"/>
      <c r="G3" s="116"/>
      <c r="H3" s="117"/>
    </row>
    <row r="4" spans="1:8" ht="15.5" x14ac:dyDescent="0.25">
      <c r="A4" s="65"/>
      <c r="B4" s="115"/>
      <c r="C4" s="66"/>
      <c r="D4" s="66"/>
      <c r="E4" s="66"/>
      <c r="F4" s="66"/>
      <c r="G4" s="118"/>
      <c r="H4" s="119"/>
    </row>
    <row r="5" spans="1:8" ht="14" x14ac:dyDescent="0.25">
      <c r="A5" s="69"/>
      <c r="B5" s="70"/>
      <c r="C5" s="70"/>
      <c r="D5" s="66"/>
      <c r="E5" s="66"/>
      <c r="F5" s="66"/>
      <c r="G5" s="120"/>
      <c r="H5" s="120"/>
    </row>
    <row r="6" spans="1:8" ht="14" x14ac:dyDescent="0.3">
      <c r="A6" s="72"/>
      <c r="B6" s="73"/>
      <c r="C6" s="73"/>
      <c r="D6" s="73"/>
      <c r="E6" s="73"/>
      <c r="F6" s="73"/>
      <c r="G6" s="73"/>
      <c r="H6" s="73"/>
    </row>
    <row r="7" spans="1:8" ht="18" x14ac:dyDescent="0.4">
      <c r="A7" s="74"/>
      <c r="B7" s="393" t="s">
        <v>14</v>
      </c>
      <c r="C7" s="393"/>
      <c r="D7" s="393"/>
      <c r="E7" s="393"/>
      <c r="F7" s="393"/>
      <c r="G7" s="393"/>
      <c r="H7" s="74"/>
    </row>
    <row r="8" spans="1:8" ht="20" x14ac:dyDescent="0.25">
      <c r="A8" s="394" t="s">
        <v>86</v>
      </c>
      <c r="B8" s="394"/>
      <c r="C8" s="394"/>
      <c r="D8" s="394"/>
      <c r="E8" s="394"/>
      <c r="F8" s="394"/>
      <c r="G8" s="394"/>
      <c r="H8" s="394"/>
    </row>
    <row r="9" spans="1:8" ht="17.5" x14ac:dyDescent="0.25">
      <c r="A9" s="75"/>
      <c r="B9" s="75"/>
      <c r="C9" s="75"/>
      <c r="D9" s="75"/>
      <c r="E9" s="75"/>
      <c r="F9" s="75"/>
      <c r="G9" s="75"/>
      <c r="H9" s="76"/>
    </row>
    <row r="10" spans="1:8" ht="15.5" x14ac:dyDescent="0.25">
      <c r="A10" s="78" t="s">
        <v>51</v>
      </c>
      <c r="B10" s="80" t="s">
        <v>52</v>
      </c>
      <c r="C10" s="77"/>
      <c r="D10" s="77"/>
      <c r="E10" s="77"/>
      <c r="F10" s="77"/>
      <c r="G10" s="79"/>
    </row>
    <row r="11" spans="1:8" ht="17.5" x14ac:dyDescent="0.35">
      <c r="A11" s="78" t="s">
        <v>53</v>
      </c>
      <c r="B11" s="80"/>
      <c r="C11" s="77"/>
      <c r="D11" s="108"/>
      <c r="E11" s="108"/>
      <c r="F11" s="77"/>
      <c r="G11" s="79"/>
      <c r="H11" s="121"/>
    </row>
    <row r="12" spans="1:8" ht="15.5" x14ac:dyDescent="0.35">
      <c r="A12" s="82" t="s">
        <v>54</v>
      </c>
      <c r="B12" s="85"/>
      <c r="C12" s="83"/>
      <c r="D12" s="84"/>
      <c r="E12" s="83"/>
      <c r="F12" s="83"/>
      <c r="G12" s="83"/>
    </row>
    <row r="13" spans="1:8" ht="15.5" x14ac:dyDescent="0.35">
      <c r="A13" s="82" t="s">
        <v>55</v>
      </c>
      <c r="B13" s="82" t="s">
        <v>79</v>
      </c>
      <c r="C13" s="83"/>
      <c r="D13" s="83"/>
      <c r="E13" s="83"/>
      <c r="F13" s="83"/>
      <c r="G13" s="83"/>
    </row>
    <row r="14" spans="1:8" ht="15.5" x14ac:dyDescent="0.35">
      <c r="A14" s="82" t="s">
        <v>56</v>
      </c>
      <c r="B14" s="80"/>
      <c r="C14" s="83"/>
      <c r="D14" s="79"/>
      <c r="E14" s="79"/>
      <c r="F14" s="79"/>
      <c r="G14" s="79"/>
    </row>
    <row r="15" spans="1:8" ht="15.5" x14ac:dyDescent="0.35">
      <c r="A15" s="82" t="s">
        <v>1</v>
      </c>
      <c r="B15" s="80">
        <f>SUM(C23:C45)</f>
        <v>4456</v>
      </c>
      <c r="C15" s="83"/>
      <c r="D15" s="83"/>
      <c r="E15" s="83"/>
      <c r="F15" s="83"/>
      <c r="G15" s="87"/>
    </row>
    <row r="16" spans="1:8" ht="15.5" x14ac:dyDescent="0.35">
      <c r="A16" s="82" t="s">
        <v>58</v>
      </c>
      <c r="B16" s="88" t="s">
        <v>59</v>
      </c>
      <c r="C16" s="83"/>
      <c r="D16" s="83"/>
      <c r="E16" s="83"/>
      <c r="F16" s="83"/>
      <c r="G16" s="79"/>
    </row>
    <row r="17" spans="1:11" ht="15.5" x14ac:dyDescent="0.35">
      <c r="A17" s="82" t="s">
        <v>60</v>
      </c>
      <c r="B17" s="90" t="s">
        <v>61</v>
      </c>
      <c r="C17" s="83"/>
      <c r="D17" s="83"/>
      <c r="E17" s="83"/>
      <c r="F17" s="83"/>
      <c r="G17" s="89"/>
    </row>
    <row r="18" spans="1:11" ht="15.5" x14ac:dyDescent="0.35">
      <c r="A18" s="81"/>
      <c r="B18" s="82"/>
      <c r="C18" s="81"/>
      <c r="D18" s="81"/>
      <c r="E18" s="81"/>
      <c r="F18" s="81"/>
      <c r="G18" s="81"/>
      <c r="H18" s="82"/>
    </row>
    <row r="19" spans="1:11" ht="17.5" x14ac:dyDescent="0.35">
      <c r="A19" s="122" t="s">
        <v>25</v>
      </c>
      <c r="B19" s="82"/>
      <c r="C19" s="81"/>
      <c r="D19" s="81"/>
      <c r="E19" s="81"/>
      <c r="F19" s="81"/>
      <c r="G19" s="81"/>
      <c r="H19" s="82"/>
      <c r="J19">
        <v>55</v>
      </c>
    </row>
    <row r="20" spans="1:11" ht="15.65" customHeight="1" x14ac:dyDescent="0.25">
      <c r="A20" s="395" t="s">
        <v>5</v>
      </c>
      <c r="B20" s="395" t="s">
        <v>62</v>
      </c>
      <c r="C20" s="395" t="s">
        <v>4</v>
      </c>
      <c r="D20" s="395" t="s">
        <v>63</v>
      </c>
      <c r="E20" s="395"/>
      <c r="F20" s="395"/>
      <c r="G20" s="395"/>
      <c r="H20" s="395" t="s">
        <v>64</v>
      </c>
    </row>
    <row r="21" spans="1:11" ht="48.25" customHeight="1" x14ac:dyDescent="0.25">
      <c r="A21" s="395"/>
      <c r="B21" s="395"/>
      <c r="C21" s="396"/>
      <c r="D21" s="91" t="s">
        <v>87</v>
      </c>
      <c r="E21" s="91" t="s">
        <v>8</v>
      </c>
      <c r="F21" s="91" t="s">
        <v>9</v>
      </c>
      <c r="G21" s="91" t="s">
        <v>10</v>
      </c>
      <c r="H21" s="395"/>
    </row>
    <row r="22" spans="1:11" ht="15.5" x14ac:dyDescent="0.25">
      <c r="A22" s="123" t="s">
        <v>88</v>
      </c>
      <c r="B22" s="124" t="s">
        <v>89</v>
      </c>
      <c r="C22" s="125"/>
      <c r="D22" s="125"/>
      <c r="E22" s="91"/>
      <c r="F22" s="91"/>
      <c r="G22" s="126">
        <v>0.15972222222222224</v>
      </c>
      <c r="H22" s="91"/>
    </row>
    <row r="23" spans="1:11" ht="15.5" x14ac:dyDescent="0.25">
      <c r="A23" s="127" t="s">
        <v>80</v>
      </c>
      <c r="B23" s="93" t="s">
        <v>90</v>
      </c>
      <c r="C23" s="128">
        <v>5</v>
      </c>
      <c r="D23" s="129">
        <v>6.9444444444444441E-3</v>
      </c>
      <c r="E23" s="130">
        <f t="shared" ref="E23:E29" si="0">G22+D23</f>
        <v>0.16666666666666669</v>
      </c>
      <c r="F23" s="130">
        <v>8.3333333333333329E-2</v>
      </c>
      <c r="G23" s="130">
        <f>E23+F23</f>
        <v>0.25</v>
      </c>
      <c r="H23" s="92" t="s">
        <v>68</v>
      </c>
      <c r="J23" t="e">
        <f>#REF!/55</f>
        <v>#REF!</v>
      </c>
      <c r="K23" t="s">
        <v>91</v>
      </c>
    </row>
    <row r="24" spans="1:11" ht="15.5" x14ac:dyDescent="0.25">
      <c r="A24" s="127" t="s">
        <v>70</v>
      </c>
      <c r="B24" s="93" t="s">
        <v>71</v>
      </c>
      <c r="C24" s="92">
        <v>337</v>
      </c>
      <c r="D24" s="96">
        <v>0.29166666666666669</v>
      </c>
      <c r="E24" s="133">
        <f t="shared" si="0"/>
        <v>0.54166666666666674</v>
      </c>
      <c r="F24" s="133">
        <v>4.1666666666666664E-2</v>
      </c>
      <c r="G24" s="133">
        <f t="shared" ref="G24:G32" si="1">F24+E24</f>
        <v>0.58333333333333337</v>
      </c>
      <c r="H24" s="92" t="s">
        <v>92</v>
      </c>
      <c r="K24" t="s">
        <v>91</v>
      </c>
    </row>
    <row r="25" spans="1:11" ht="15.5" x14ac:dyDescent="0.25">
      <c r="A25" s="127"/>
      <c r="B25" s="93"/>
      <c r="C25" s="92">
        <v>12</v>
      </c>
      <c r="D25" s="96">
        <v>2.0833333333333332E-2</v>
      </c>
      <c r="E25" s="132">
        <f t="shared" si="0"/>
        <v>0.60416666666666674</v>
      </c>
      <c r="F25" s="132">
        <v>4.1666666666666664E-2</v>
      </c>
      <c r="G25" s="132">
        <f t="shared" si="1"/>
        <v>0.64583333333333337</v>
      </c>
      <c r="H25" s="92" t="s">
        <v>93</v>
      </c>
    </row>
    <row r="26" spans="1:11" ht="15.5" x14ac:dyDescent="0.25">
      <c r="A26" s="127"/>
      <c r="B26" s="93"/>
      <c r="C26" s="92"/>
      <c r="D26" s="96"/>
      <c r="E26" s="132">
        <f t="shared" si="0"/>
        <v>0.64583333333333337</v>
      </c>
      <c r="F26" s="131">
        <v>0.375</v>
      </c>
      <c r="G26" s="132">
        <f t="shared" si="1"/>
        <v>1.0208333333333335</v>
      </c>
      <c r="H26" s="92" t="s">
        <v>21</v>
      </c>
      <c r="K26" t="s">
        <v>91</v>
      </c>
    </row>
    <row r="27" spans="1:11" ht="15.5" x14ac:dyDescent="0.25">
      <c r="A27" s="127" t="s">
        <v>70</v>
      </c>
      <c r="B27" s="93" t="s">
        <v>71</v>
      </c>
      <c r="C27" s="92"/>
      <c r="D27" s="96"/>
      <c r="E27" s="133">
        <f t="shared" si="0"/>
        <v>1.0208333333333335</v>
      </c>
      <c r="F27" s="133">
        <v>4.1666666666666664E-2</v>
      </c>
      <c r="G27" s="133">
        <f t="shared" si="1"/>
        <v>1.0625000000000002</v>
      </c>
      <c r="H27" s="92" t="s">
        <v>94</v>
      </c>
      <c r="J27">
        <f t="shared" ref="J27:J34" si="2">C27/55</f>
        <v>0</v>
      </c>
      <c r="K27" t="s">
        <v>95</v>
      </c>
    </row>
    <row r="28" spans="1:11" ht="15.5" x14ac:dyDescent="0.25">
      <c r="A28" s="127"/>
      <c r="B28" s="93"/>
      <c r="C28" s="92">
        <f>1080/2</f>
        <v>540</v>
      </c>
      <c r="D28" s="96">
        <v>0.375</v>
      </c>
      <c r="E28" s="132">
        <f t="shared" si="0"/>
        <v>1.4375000000000002</v>
      </c>
      <c r="F28" s="132">
        <v>4.1666666666666664E-2</v>
      </c>
      <c r="G28" s="132">
        <f t="shared" si="1"/>
        <v>1.479166666666667</v>
      </c>
      <c r="H28" s="92" t="s">
        <v>93</v>
      </c>
      <c r="J28">
        <f t="shared" si="2"/>
        <v>9.8181818181818183</v>
      </c>
      <c r="K28" t="s">
        <v>95</v>
      </c>
    </row>
    <row r="29" spans="1:11" ht="15.5" x14ac:dyDescent="0.25">
      <c r="A29" s="92"/>
      <c r="B29" s="93"/>
      <c r="C29" s="92">
        <v>540</v>
      </c>
      <c r="D29" s="96">
        <v>0.375</v>
      </c>
      <c r="E29" s="132">
        <f t="shared" si="0"/>
        <v>1.854166666666667</v>
      </c>
      <c r="F29" s="132">
        <v>4.1666666666666664E-2</v>
      </c>
      <c r="G29" s="132">
        <f t="shared" si="1"/>
        <v>1.8958333333333337</v>
      </c>
      <c r="H29" s="92" t="s">
        <v>93</v>
      </c>
      <c r="J29">
        <f t="shared" si="2"/>
        <v>9.8181818181818183</v>
      </c>
      <c r="K29" t="s">
        <v>95</v>
      </c>
    </row>
    <row r="30" spans="1:11" ht="15.5" x14ac:dyDescent="0.25">
      <c r="A30" s="92"/>
      <c r="B30" s="93"/>
      <c r="C30" s="92"/>
      <c r="D30" s="96"/>
      <c r="E30" s="132">
        <f>G29</f>
        <v>1.8958333333333337</v>
      </c>
      <c r="F30" s="132">
        <v>0.375</v>
      </c>
      <c r="G30" s="132">
        <f t="shared" si="1"/>
        <v>2.2708333333333339</v>
      </c>
      <c r="H30" s="92" t="s">
        <v>96</v>
      </c>
      <c r="K30" t="s">
        <v>97</v>
      </c>
    </row>
    <row r="31" spans="1:11" ht="15.5" x14ac:dyDescent="0.25">
      <c r="A31" s="92"/>
      <c r="B31" s="93"/>
      <c r="C31" s="92">
        <v>540</v>
      </c>
      <c r="D31" s="96">
        <v>0.375</v>
      </c>
      <c r="E31" s="132">
        <f>G30+D31</f>
        <v>2.6458333333333339</v>
      </c>
      <c r="F31" s="132">
        <v>4.1666666666666664E-2</v>
      </c>
      <c r="G31" s="132">
        <f t="shared" si="1"/>
        <v>2.6875000000000004</v>
      </c>
      <c r="H31" s="92" t="s">
        <v>93</v>
      </c>
      <c r="K31" t="s">
        <v>97</v>
      </c>
    </row>
    <row r="32" spans="1:11" ht="31" x14ac:dyDescent="0.25">
      <c r="A32" s="127" t="s">
        <v>66</v>
      </c>
      <c r="B32" s="93" t="s">
        <v>67</v>
      </c>
      <c r="C32" s="92">
        <f>1870-C31-C29-C28</f>
        <v>250</v>
      </c>
      <c r="D32" s="96">
        <v>0.22916666666666666</v>
      </c>
      <c r="E32" s="130">
        <f>G31+D32</f>
        <v>2.916666666666667</v>
      </c>
      <c r="F32" s="130">
        <v>8.3333333333333329E-2</v>
      </c>
      <c r="G32" s="130">
        <f t="shared" si="1"/>
        <v>3.0000000000000004</v>
      </c>
      <c r="H32" s="92" t="s">
        <v>72</v>
      </c>
      <c r="J32">
        <f>C32/55</f>
        <v>4.5454545454545459</v>
      </c>
      <c r="K32" t="s">
        <v>97</v>
      </c>
    </row>
    <row r="33" spans="1:15" ht="15.5" x14ac:dyDescent="0.35">
      <c r="A33" s="92"/>
      <c r="B33" s="93"/>
      <c r="C33" s="92"/>
      <c r="D33" s="96"/>
      <c r="E33" s="132">
        <f>G32</f>
        <v>3.0000000000000004</v>
      </c>
      <c r="F33" s="132">
        <v>0.375</v>
      </c>
      <c r="G33" s="132">
        <f>E33+F33</f>
        <v>3.3750000000000004</v>
      </c>
      <c r="H33" s="134" t="s">
        <v>96</v>
      </c>
      <c r="J33">
        <f t="shared" si="2"/>
        <v>0</v>
      </c>
      <c r="K33" t="s">
        <v>98</v>
      </c>
    </row>
    <row r="34" spans="1:15" ht="31" x14ac:dyDescent="0.25">
      <c r="A34" s="127" t="s">
        <v>66</v>
      </c>
      <c r="B34" s="93" t="s">
        <v>67</v>
      </c>
      <c r="C34" s="92"/>
      <c r="D34" s="96"/>
      <c r="E34" s="130">
        <f>G33</f>
        <v>3.3750000000000004</v>
      </c>
      <c r="F34" s="130">
        <v>8.3333333333333329E-2</v>
      </c>
      <c r="G34" s="130">
        <f t="shared" ref="G34:G44" si="3">F34+E34</f>
        <v>3.4583333333333339</v>
      </c>
      <c r="H34" s="92" t="s">
        <v>68</v>
      </c>
      <c r="J34">
        <f t="shared" si="2"/>
        <v>0</v>
      </c>
      <c r="K34" t="s">
        <v>98</v>
      </c>
    </row>
    <row r="35" spans="1:15" ht="15.5" x14ac:dyDescent="0.25">
      <c r="A35" s="127"/>
      <c r="B35" s="93"/>
      <c r="C35" s="92">
        <f>1080/2</f>
        <v>540</v>
      </c>
      <c r="D35" s="96">
        <v>0.375</v>
      </c>
      <c r="E35" s="132">
        <f>G34+D35</f>
        <v>3.8333333333333339</v>
      </c>
      <c r="F35" s="132">
        <v>4.1666666666666664E-2</v>
      </c>
      <c r="G35" s="132">
        <f t="shared" si="3"/>
        <v>3.8750000000000004</v>
      </c>
      <c r="H35" s="92" t="s">
        <v>93</v>
      </c>
      <c r="K35" t="s">
        <v>98</v>
      </c>
    </row>
    <row r="36" spans="1:15" ht="15.5" x14ac:dyDescent="0.25">
      <c r="A36" s="127"/>
      <c r="B36" s="93"/>
      <c r="C36" s="92">
        <v>540</v>
      </c>
      <c r="D36" s="96">
        <v>0.375</v>
      </c>
      <c r="E36" s="132">
        <f>G35+D36</f>
        <v>4.25</v>
      </c>
      <c r="F36" s="132">
        <v>4.1666666666666664E-2</v>
      </c>
      <c r="G36" s="132">
        <f t="shared" si="3"/>
        <v>4.291666666666667</v>
      </c>
      <c r="H36" s="92" t="s">
        <v>93</v>
      </c>
      <c r="K36" t="s">
        <v>99</v>
      </c>
    </row>
    <row r="37" spans="1:15" ht="15.5" x14ac:dyDescent="0.25">
      <c r="A37" s="127"/>
      <c r="B37" s="93"/>
      <c r="C37" s="92"/>
      <c r="D37" s="96"/>
      <c r="E37" s="132">
        <f>G36</f>
        <v>4.291666666666667</v>
      </c>
      <c r="F37" s="132">
        <v>0.375</v>
      </c>
      <c r="G37" s="132">
        <f t="shared" si="3"/>
        <v>4.666666666666667</v>
      </c>
      <c r="H37" s="92" t="s">
        <v>96</v>
      </c>
      <c r="K37" t="s">
        <v>99</v>
      </c>
    </row>
    <row r="38" spans="1:15" ht="15.5" x14ac:dyDescent="0.25">
      <c r="A38" s="92"/>
      <c r="B38" s="93"/>
      <c r="C38" s="92">
        <v>540</v>
      </c>
      <c r="D38" s="96">
        <v>0.375</v>
      </c>
      <c r="E38" s="132">
        <f>G37+D38</f>
        <v>5.041666666666667</v>
      </c>
      <c r="F38" s="132">
        <v>4.1666666666666664E-2</v>
      </c>
      <c r="G38" s="132">
        <f t="shared" si="3"/>
        <v>5.0833333333333339</v>
      </c>
      <c r="H38" s="92" t="s">
        <v>93</v>
      </c>
      <c r="K38" t="s">
        <v>100</v>
      </c>
    </row>
    <row r="39" spans="1:15" ht="15.5" x14ac:dyDescent="0.25">
      <c r="A39" s="127" t="s">
        <v>70</v>
      </c>
      <c r="B39" s="93" t="s">
        <v>71</v>
      </c>
      <c r="C39" s="92">
        <v>250</v>
      </c>
      <c r="D39" s="96">
        <v>0.20833333333333334</v>
      </c>
      <c r="E39" s="133">
        <f>G38+D39</f>
        <v>5.291666666666667</v>
      </c>
      <c r="F39" s="133">
        <v>4.1666666666666664E-2</v>
      </c>
      <c r="G39" s="133">
        <f t="shared" si="3"/>
        <v>5.3333333333333339</v>
      </c>
      <c r="H39" s="92" t="s">
        <v>101</v>
      </c>
      <c r="K39" t="s">
        <v>100</v>
      </c>
    </row>
    <row r="40" spans="1:15" ht="15.5" x14ac:dyDescent="0.25">
      <c r="A40" s="92"/>
      <c r="B40" s="93"/>
      <c r="C40" s="92"/>
      <c r="D40" s="96"/>
      <c r="E40" s="132">
        <f>G39</f>
        <v>5.3333333333333339</v>
      </c>
      <c r="F40" s="132">
        <v>0.375</v>
      </c>
      <c r="G40" s="132">
        <f t="shared" si="3"/>
        <v>5.7083333333333339</v>
      </c>
      <c r="H40" s="92" t="s">
        <v>96</v>
      </c>
      <c r="J40">
        <f>C37/55</f>
        <v>0</v>
      </c>
      <c r="K40" t="s">
        <v>100</v>
      </c>
    </row>
    <row r="41" spans="1:15" ht="15.5" x14ac:dyDescent="0.25">
      <c r="A41" s="127" t="s">
        <v>70</v>
      </c>
      <c r="B41" s="93" t="s">
        <v>71</v>
      </c>
      <c r="C41" s="92"/>
      <c r="D41" s="96"/>
      <c r="E41" s="132">
        <f>G40</f>
        <v>5.7083333333333339</v>
      </c>
      <c r="F41" s="132">
        <v>4.1666666666666664E-2</v>
      </c>
      <c r="G41" s="132">
        <f t="shared" si="3"/>
        <v>5.7500000000000009</v>
      </c>
      <c r="H41" s="92" t="s">
        <v>102</v>
      </c>
      <c r="K41" t="s">
        <v>100</v>
      </c>
    </row>
    <row r="42" spans="1:15" ht="15.5" x14ac:dyDescent="0.25">
      <c r="A42" s="92"/>
      <c r="B42" s="93"/>
      <c r="C42" s="92"/>
      <c r="D42" s="96"/>
      <c r="E42" s="132">
        <f>G41</f>
        <v>5.7500000000000009</v>
      </c>
      <c r="F42" s="132">
        <v>4.1666666666666664E-2</v>
      </c>
      <c r="G42" s="132">
        <f t="shared" si="3"/>
        <v>5.7916666666666679</v>
      </c>
      <c r="H42" s="92" t="s">
        <v>93</v>
      </c>
      <c r="K42" t="s">
        <v>100</v>
      </c>
    </row>
    <row r="43" spans="1:15" ht="15.5" x14ac:dyDescent="0.25">
      <c r="A43" s="127" t="s">
        <v>80</v>
      </c>
      <c r="B43" s="93" t="s">
        <v>90</v>
      </c>
      <c r="C43" s="92">
        <v>337</v>
      </c>
      <c r="D43" s="96">
        <v>0.29166666666666669</v>
      </c>
      <c r="E43" s="133">
        <f>G42+D43</f>
        <v>6.0833333333333348</v>
      </c>
      <c r="F43" s="133">
        <v>8.3333333333333329E-2</v>
      </c>
      <c r="G43" s="133">
        <f t="shared" si="3"/>
        <v>6.1666666666666679</v>
      </c>
      <c r="H43" s="92" t="s">
        <v>101</v>
      </c>
      <c r="J43">
        <f>C38/55</f>
        <v>9.8181818181818183</v>
      </c>
      <c r="K43" t="s">
        <v>103</v>
      </c>
    </row>
    <row r="44" spans="1:15" ht="15.5" x14ac:dyDescent="0.25">
      <c r="A44" s="127" t="s">
        <v>104</v>
      </c>
      <c r="B44" s="93" t="s">
        <v>105</v>
      </c>
      <c r="C44" s="92">
        <v>12</v>
      </c>
      <c r="D44" s="96">
        <v>1.8749999999999999E-2</v>
      </c>
      <c r="E44" s="132">
        <f>G43+D44</f>
        <v>6.1854166666666677</v>
      </c>
      <c r="F44" s="132">
        <v>4.1666666666666664E-2</v>
      </c>
      <c r="G44" s="132">
        <f t="shared" si="3"/>
        <v>6.2270833333333346</v>
      </c>
      <c r="H44" s="92" t="s">
        <v>93</v>
      </c>
    </row>
    <row r="45" spans="1:15" ht="15.5" x14ac:dyDescent="0.25">
      <c r="A45" s="123" t="s">
        <v>88</v>
      </c>
      <c r="B45" s="124" t="s">
        <v>89</v>
      </c>
      <c r="C45" s="92">
        <v>13</v>
      </c>
      <c r="D45" s="96">
        <v>2.0833333333333332E-2</v>
      </c>
      <c r="E45" s="132">
        <f>G44+D45</f>
        <v>6.2479166666666677</v>
      </c>
      <c r="F45" s="132"/>
      <c r="G45" s="132"/>
      <c r="H45" s="92"/>
    </row>
    <row r="46" spans="1:15" ht="15.5" x14ac:dyDescent="0.35">
      <c r="A46" s="97"/>
      <c r="B46" s="98"/>
      <c r="C46" s="99"/>
      <c r="D46" s="99"/>
      <c r="E46" s="100"/>
      <c r="F46" s="101"/>
      <c r="G46" s="101"/>
      <c r="H46" s="102"/>
      <c r="J46">
        <f>C39/55</f>
        <v>4.5454545454545459</v>
      </c>
    </row>
    <row r="47" spans="1:15" ht="15.5" x14ac:dyDescent="0.25">
      <c r="A47" s="97" t="s">
        <v>73</v>
      </c>
      <c r="B47" s="103">
        <f>SUM(D23:D45,F23:F44)</f>
        <v>6.0881944444444454</v>
      </c>
      <c r="C47" s="397" t="s">
        <v>106</v>
      </c>
      <c r="D47" s="397"/>
      <c r="E47" s="397"/>
      <c r="F47" s="397"/>
      <c r="G47" s="397"/>
      <c r="H47" s="397"/>
      <c r="J47">
        <f>C40/55</f>
        <v>0</v>
      </c>
      <c r="O47">
        <f>147/24</f>
        <v>6.125</v>
      </c>
    </row>
    <row r="48" spans="1:15" ht="15.5" x14ac:dyDescent="0.25">
      <c r="A48" s="104" t="s">
        <v>74</v>
      </c>
      <c r="B48" s="103">
        <f>SUM(D23:D45)</f>
        <v>3.3381944444444445</v>
      </c>
      <c r="C48" s="397"/>
      <c r="D48" s="397"/>
      <c r="E48" s="397"/>
      <c r="F48" s="397"/>
      <c r="G48" s="397"/>
      <c r="H48" s="397"/>
      <c r="J48">
        <f>C43/55</f>
        <v>6.127272727272727</v>
      </c>
    </row>
    <row r="49" spans="1:8" ht="15.5" x14ac:dyDescent="0.25">
      <c r="A49" s="104" t="s">
        <v>76</v>
      </c>
      <c r="B49" s="103">
        <f>F43+F41+F39+F34+F32+F27+F24+F23</f>
        <v>0.5</v>
      </c>
      <c r="C49" s="397"/>
      <c r="D49" s="397"/>
      <c r="E49" s="397"/>
      <c r="F49" s="397"/>
      <c r="G49" s="397"/>
      <c r="H49" s="397"/>
    </row>
    <row r="50" spans="1:8" ht="15.75" customHeight="1" x14ac:dyDescent="0.25">
      <c r="A50" s="104" t="s">
        <v>77</v>
      </c>
      <c r="B50" s="103">
        <f>F40+F37+F33+F30+F26</f>
        <v>1.875</v>
      </c>
      <c r="C50" s="397"/>
      <c r="D50" s="397"/>
      <c r="E50" s="397"/>
      <c r="F50" s="397"/>
      <c r="G50" s="397"/>
      <c r="H50" s="397"/>
    </row>
    <row r="51" spans="1:8" ht="15.5" x14ac:dyDescent="0.35">
      <c r="A51" s="81"/>
      <c r="B51" s="135"/>
      <c r="C51" s="397"/>
      <c r="D51" s="397"/>
      <c r="E51" s="397"/>
      <c r="F51" s="397"/>
      <c r="G51" s="397"/>
      <c r="H51" s="397"/>
    </row>
    <row r="52" spans="1:8" ht="15.5" x14ac:dyDescent="0.35">
      <c r="A52" s="81"/>
      <c r="B52" s="136"/>
      <c r="C52" s="397"/>
      <c r="D52" s="397"/>
      <c r="E52" s="397"/>
      <c r="F52" s="397"/>
      <c r="G52" s="397"/>
      <c r="H52" s="397"/>
    </row>
    <row r="54" spans="1:8" ht="72" customHeight="1" x14ac:dyDescent="0.25"/>
    <row r="55" spans="1:8" ht="46.5" customHeight="1" x14ac:dyDescent="0.25"/>
  </sheetData>
  <mergeCells count="8">
    <mergeCell ref="C47:H52"/>
    <mergeCell ref="B7:G7"/>
    <mergeCell ref="A8:H8"/>
    <mergeCell ref="A20:A21"/>
    <mergeCell ref="B20:B21"/>
    <mergeCell ref="C20:C21"/>
    <mergeCell ref="D20:G20"/>
    <mergeCell ref="H20:H2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view="pageBreakPreview" topLeftCell="A8" zoomScale="86" zoomScaleNormal="100" zoomScaleSheetLayoutView="86" workbookViewId="0">
      <selection activeCell="E32" sqref="E32"/>
    </sheetView>
  </sheetViews>
  <sheetFormatPr defaultRowHeight="12.5" x14ac:dyDescent="0.25"/>
  <cols>
    <col min="1" max="1" width="37.1796875" customWidth="1"/>
    <col min="2" max="2" width="44.54296875" customWidth="1"/>
    <col min="3" max="6" width="11.7265625" customWidth="1"/>
    <col min="7" max="7" width="12.1796875" customWidth="1"/>
    <col min="8" max="8" width="41.54296875" customWidth="1"/>
    <col min="9" max="9" width="63" customWidth="1"/>
  </cols>
  <sheetData>
    <row r="1" spans="1:8" ht="17.5" x14ac:dyDescent="0.25">
      <c r="A1" s="51" t="s">
        <v>13</v>
      </c>
      <c r="B1" s="51" t="s">
        <v>12</v>
      </c>
      <c r="C1" s="52"/>
      <c r="D1" s="53"/>
      <c r="E1" s="53"/>
      <c r="F1" s="54"/>
      <c r="G1" s="55"/>
      <c r="H1" s="51" t="s">
        <v>13</v>
      </c>
    </row>
    <row r="2" spans="1:8" ht="49.75" customHeight="1" x14ac:dyDescent="0.35">
      <c r="A2" s="56"/>
      <c r="B2" s="49"/>
      <c r="C2" s="57"/>
      <c r="D2" s="58"/>
      <c r="E2" s="58"/>
      <c r="F2" s="58"/>
      <c r="G2" s="59"/>
      <c r="H2" s="60"/>
    </row>
    <row r="3" spans="1:8" ht="15.5" x14ac:dyDescent="0.35">
      <c r="A3" s="61"/>
      <c r="B3" s="48"/>
      <c r="C3" s="62"/>
      <c r="D3" s="63"/>
      <c r="E3" s="63"/>
      <c r="F3" s="63"/>
      <c r="G3" s="64"/>
      <c r="H3" s="50"/>
    </row>
    <row r="4" spans="1:8" ht="15.5" x14ac:dyDescent="0.25">
      <c r="A4" s="65"/>
      <c r="B4" s="48"/>
      <c r="C4" s="66"/>
      <c r="D4" s="66"/>
      <c r="E4" s="66"/>
      <c r="F4" s="66"/>
      <c r="G4" s="67"/>
      <c r="H4" s="68"/>
    </row>
    <row r="5" spans="1:8" ht="14" x14ac:dyDescent="0.25">
      <c r="A5" s="69"/>
      <c r="B5" s="70"/>
      <c r="C5" s="70"/>
      <c r="D5" s="66"/>
      <c r="E5" s="66"/>
      <c r="F5" s="66"/>
      <c r="G5" s="71"/>
      <c r="H5" s="71"/>
    </row>
    <row r="6" spans="1:8" ht="14" x14ac:dyDescent="0.3">
      <c r="A6" s="72"/>
      <c r="B6" s="73"/>
      <c r="C6" s="73"/>
      <c r="D6" s="73"/>
      <c r="E6" s="73"/>
      <c r="F6" s="73"/>
      <c r="G6" s="73"/>
      <c r="H6" s="73"/>
    </row>
    <row r="7" spans="1:8" ht="18" x14ac:dyDescent="0.4">
      <c r="A7" s="74"/>
      <c r="B7" s="393" t="s">
        <v>14</v>
      </c>
      <c r="C7" s="393"/>
      <c r="D7" s="393"/>
      <c r="E7" s="393"/>
      <c r="F7" s="393"/>
      <c r="G7" s="393"/>
      <c r="H7" s="74"/>
    </row>
    <row r="8" spans="1:8" ht="20" x14ac:dyDescent="0.25">
      <c r="A8" s="394" t="s">
        <v>78</v>
      </c>
      <c r="B8" s="394"/>
      <c r="C8" s="394"/>
      <c r="D8" s="394"/>
      <c r="E8" s="394"/>
      <c r="F8" s="394"/>
      <c r="G8" s="394"/>
      <c r="H8" s="394"/>
    </row>
    <row r="9" spans="1:8" ht="17.5" x14ac:dyDescent="0.25">
      <c r="A9" s="75"/>
      <c r="B9" s="75"/>
      <c r="C9" s="75"/>
      <c r="D9" s="75"/>
      <c r="E9" s="75"/>
      <c r="F9" s="75"/>
      <c r="G9" s="75"/>
      <c r="H9" s="76"/>
    </row>
    <row r="10" spans="1:8" ht="15.5" x14ac:dyDescent="0.25">
      <c r="A10" s="78" t="s">
        <v>51</v>
      </c>
      <c r="B10" s="80" t="s">
        <v>52</v>
      </c>
      <c r="C10" s="77"/>
      <c r="D10" s="77"/>
      <c r="E10" s="77"/>
      <c r="F10" s="79"/>
    </row>
    <row r="11" spans="1:8" ht="17.5" x14ac:dyDescent="0.35">
      <c r="A11" s="78" t="s">
        <v>53</v>
      </c>
      <c r="B11" s="80"/>
      <c r="C11" s="108"/>
      <c r="D11" s="108"/>
      <c r="E11" s="77"/>
      <c r="F11" s="79"/>
    </row>
    <row r="12" spans="1:8" ht="15.5" x14ac:dyDescent="0.35">
      <c r="A12" s="82" t="s">
        <v>54</v>
      </c>
      <c r="B12" s="85"/>
      <c r="C12" s="84"/>
      <c r="D12" s="83"/>
      <c r="E12" s="83"/>
      <c r="F12" s="83"/>
    </row>
    <row r="13" spans="1:8" ht="15.5" x14ac:dyDescent="0.35">
      <c r="A13" s="82" t="s">
        <v>55</v>
      </c>
      <c r="B13" s="82" t="s">
        <v>79</v>
      </c>
      <c r="C13" s="83"/>
      <c r="D13" s="83"/>
      <c r="E13" s="83"/>
      <c r="F13" s="83"/>
    </row>
    <row r="14" spans="1:8" ht="15.5" x14ac:dyDescent="0.35">
      <c r="A14" s="82" t="s">
        <v>56</v>
      </c>
      <c r="B14" s="80" t="s">
        <v>57</v>
      </c>
      <c r="C14" s="79"/>
      <c r="D14" s="79"/>
      <c r="E14" s="79"/>
      <c r="F14" s="79"/>
    </row>
    <row r="15" spans="1:8" ht="15.5" x14ac:dyDescent="0.35">
      <c r="A15" s="82" t="s">
        <v>1</v>
      </c>
      <c r="B15" s="80">
        <f>SUM(C23:C33)</f>
        <v>4264</v>
      </c>
      <c r="C15" s="83"/>
      <c r="D15" s="83"/>
      <c r="E15" s="83"/>
      <c r="F15" s="87"/>
    </row>
    <row r="16" spans="1:8" ht="15.5" x14ac:dyDescent="0.35">
      <c r="A16" s="82" t="s">
        <v>58</v>
      </c>
      <c r="B16" s="88" t="s">
        <v>59</v>
      </c>
      <c r="C16" s="83"/>
      <c r="D16" s="83"/>
      <c r="E16" s="83"/>
      <c r="F16" s="79"/>
    </row>
    <row r="17" spans="1:8" ht="15.5" x14ac:dyDescent="0.35">
      <c r="A17" s="82" t="s">
        <v>60</v>
      </c>
      <c r="B17" s="90" t="s">
        <v>61</v>
      </c>
      <c r="C17" s="83"/>
      <c r="D17" s="83"/>
      <c r="E17" s="83"/>
      <c r="F17" s="89"/>
    </row>
    <row r="18" spans="1:8" ht="15.5" x14ac:dyDescent="0.35">
      <c r="A18" s="81"/>
      <c r="B18" s="82"/>
      <c r="C18" s="81"/>
      <c r="D18" s="81"/>
      <c r="E18" s="81"/>
      <c r="F18" s="81"/>
      <c r="G18" s="81"/>
      <c r="H18" s="82"/>
    </row>
    <row r="19" spans="1:8" ht="15.5" x14ac:dyDescent="0.35">
      <c r="A19" s="81"/>
      <c r="B19" s="82"/>
      <c r="C19" s="81"/>
      <c r="D19" s="81"/>
      <c r="E19" s="81"/>
      <c r="F19" s="81"/>
      <c r="G19" s="81"/>
      <c r="H19" s="82"/>
    </row>
    <row r="20" spans="1:8" ht="17.5" x14ac:dyDescent="0.35">
      <c r="A20" s="109" t="s">
        <v>25</v>
      </c>
      <c r="B20" s="82"/>
      <c r="C20" s="81"/>
      <c r="D20" s="81"/>
      <c r="E20" s="81"/>
      <c r="F20" s="81"/>
      <c r="G20" s="81"/>
      <c r="H20" s="82"/>
    </row>
    <row r="21" spans="1:8" ht="15.5" x14ac:dyDescent="0.25">
      <c r="A21" s="395" t="s">
        <v>5</v>
      </c>
      <c r="B21" s="395" t="s">
        <v>62</v>
      </c>
      <c r="C21" s="395" t="s">
        <v>4</v>
      </c>
      <c r="D21" s="395" t="s">
        <v>63</v>
      </c>
      <c r="E21" s="395"/>
      <c r="F21" s="395"/>
      <c r="G21" s="395"/>
      <c r="H21" s="395" t="s">
        <v>64</v>
      </c>
    </row>
    <row r="22" spans="1:8" ht="31" x14ac:dyDescent="0.25">
      <c r="A22" s="395"/>
      <c r="B22" s="395"/>
      <c r="C22" s="396"/>
      <c r="D22" s="91" t="s">
        <v>65</v>
      </c>
      <c r="E22" s="91" t="s">
        <v>8</v>
      </c>
      <c r="F22" s="91" t="s">
        <v>9</v>
      </c>
      <c r="G22" s="91" t="s">
        <v>10</v>
      </c>
      <c r="H22" s="395"/>
    </row>
    <row r="23" spans="1:8" ht="42" customHeight="1" x14ac:dyDescent="0.25">
      <c r="A23" s="92" t="s">
        <v>66</v>
      </c>
      <c r="B23" s="93" t="s">
        <v>67</v>
      </c>
      <c r="C23" s="92"/>
      <c r="D23" s="94"/>
      <c r="E23" s="137">
        <v>0.25</v>
      </c>
      <c r="F23" s="137">
        <v>8.3333333333333329E-2</v>
      </c>
      <c r="G23" s="137">
        <f>E23+F23</f>
        <v>0.33333333333333331</v>
      </c>
      <c r="H23" s="92" t="s">
        <v>68</v>
      </c>
    </row>
    <row r="24" spans="1:8" ht="33" customHeight="1" x14ac:dyDescent="0.25">
      <c r="A24" s="92" t="s">
        <v>70</v>
      </c>
      <c r="B24" s="93" t="s">
        <v>71</v>
      </c>
      <c r="C24" s="92">
        <v>1806</v>
      </c>
      <c r="D24" s="96">
        <v>2</v>
      </c>
      <c r="E24" s="137">
        <f>D24+G23</f>
        <v>2.3333333333333335</v>
      </c>
      <c r="F24" s="137">
        <v>8.3333333333333329E-2</v>
      </c>
      <c r="G24" s="137">
        <f t="shared" ref="G24:G33" si="0">E24+F24</f>
        <v>2.416666666666667</v>
      </c>
      <c r="H24" s="92" t="s">
        <v>72</v>
      </c>
    </row>
    <row r="25" spans="1:8" ht="23.25" customHeight="1" x14ac:dyDescent="0.25">
      <c r="A25" s="92"/>
      <c r="B25" s="93" t="s">
        <v>23</v>
      </c>
      <c r="C25" s="92"/>
      <c r="D25" s="96"/>
      <c r="E25" s="95"/>
      <c r="F25" s="95">
        <v>0.52083333333333337</v>
      </c>
      <c r="G25" s="95"/>
      <c r="H25" s="92"/>
    </row>
    <row r="26" spans="1:8" ht="27" customHeight="1" x14ac:dyDescent="0.25">
      <c r="A26" s="92" t="s">
        <v>70</v>
      </c>
      <c r="B26" s="93" t="s">
        <v>71</v>
      </c>
      <c r="C26" s="92"/>
      <c r="D26" s="96"/>
      <c r="E26" s="137">
        <f>F25+G24</f>
        <v>2.9375000000000004</v>
      </c>
      <c r="F26" s="137">
        <v>4.1666666666666664E-2</v>
      </c>
      <c r="G26" s="137">
        <f t="shared" si="0"/>
        <v>2.979166666666667</v>
      </c>
      <c r="H26" s="92" t="s">
        <v>68</v>
      </c>
    </row>
    <row r="27" spans="1:8" ht="27" customHeight="1" x14ac:dyDescent="0.25">
      <c r="A27" s="92" t="s">
        <v>80</v>
      </c>
      <c r="B27" s="93" t="s">
        <v>81</v>
      </c>
      <c r="C27" s="92">
        <v>326</v>
      </c>
      <c r="D27" s="96">
        <v>0.27083333333333331</v>
      </c>
      <c r="E27" s="137">
        <f>D27+G26</f>
        <v>3.2500000000000004</v>
      </c>
      <c r="F27" s="137">
        <v>8.3333333333333329E-2</v>
      </c>
      <c r="G27" s="137">
        <f t="shared" si="0"/>
        <v>3.3333333333333339</v>
      </c>
      <c r="H27" s="92" t="s">
        <v>72</v>
      </c>
    </row>
    <row r="28" spans="1:8" ht="27" customHeight="1" x14ac:dyDescent="0.25">
      <c r="A28" s="92"/>
      <c r="B28" s="93" t="s">
        <v>23</v>
      </c>
      <c r="C28" s="92"/>
      <c r="D28" s="96"/>
      <c r="E28" s="95"/>
      <c r="F28" s="95">
        <v>0.60416666666666663</v>
      </c>
      <c r="G28" s="95"/>
      <c r="H28" s="92"/>
    </row>
    <row r="29" spans="1:8" ht="27" customHeight="1" x14ac:dyDescent="0.25">
      <c r="A29" s="92" t="s">
        <v>80</v>
      </c>
      <c r="B29" s="93" t="s">
        <v>81</v>
      </c>
      <c r="C29" s="92"/>
      <c r="D29" s="96"/>
      <c r="E29" s="137">
        <f>F28+G27</f>
        <v>3.9375000000000004</v>
      </c>
      <c r="F29" s="137">
        <v>4.1666666666666664E-2</v>
      </c>
      <c r="G29" s="137">
        <f t="shared" si="0"/>
        <v>3.979166666666667</v>
      </c>
      <c r="H29" s="92" t="s">
        <v>68</v>
      </c>
    </row>
    <row r="30" spans="1:8" ht="27" customHeight="1" x14ac:dyDescent="0.25">
      <c r="A30" s="92" t="s">
        <v>70</v>
      </c>
      <c r="B30" s="93" t="s">
        <v>71</v>
      </c>
      <c r="C30" s="92">
        <v>326</v>
      </c>
      <c r="D30" s="96">
        <v>0.27083333333333331</v>
      </c>
      <c r="E30" s="137">
        <f>D30+G29</f>
        <v>4.25</v>
      </c>
      <c r="F30" s="137">
        <v>4.1666666666666664E-2</v>
      </c>
      <c r="G30" s="137">
        <f t="shared" si="0"/>
        <v>4.291666666666667</v>
      </c>
      <c r="H30" s="92" t="s">
        <v>72</v>
      </c>
    </row>
    <row r="31" spans="1:8" ht="27" customHeight="1" x14ac:dyDescent="0.25">
      <c r="A31" s="92"/>
      <c r="B31" s="93" t="s">
        <v>23</v>
      </c>
      <c r="C31" s="92"/>
      <c r="D31" s="96"/>
      <c r="E31" s="95"/>
      <c r="F31" s="95">
        <v>0.125</v>
      </c>
      <c r="G31" s="95"/>
      <c r="H31" s="92"/>
    </row>
    <row r="32" spans="1:8" ht="27" customHeight="1" x14ac:dyDescent="0.25">
      <c r="A32" s="92" t="s">
        <v>70</v>
      </c>
      <c r="B32" s="93" t="s">
        <v>71</v>
      </c>
      <c r="C32" s="92"/>
      <c r="D32" s="96"/>
      <c r="E32" s="137">
        <f>F31+G30</f>
        <v>4.416666666666667</v>
      </c>
      <c r="F32" s="137">
        <v>8.3333333333333329E-2</v>
      </c>
      <c r="G32" s="137">
        <f t="shared" si="0"/>
        <v>4.5</v>
      </c>
      <c r="H32" s="92" t="s">
        <v>68</v>
      </c>
    </row>
    <row r="33" spans="1:9" ht="40.75" customHeight="1" x14ac:dyDescent="0.25">
      <c r="A33" s="92" t="s">
        <v>66</v>
      </c>
      <c r="B33" s="93" t="s">
        <v>67</v>
      </c>
      <c r="C33" s="92">
        <v>1806</v>
      </c>
      <c r="D33" s="96">
        <v>2</v>
      </c>
      <c r="E33" s="95">
        <f>D33+G32</f>
        <v>6.5</v>
      </c>
      <c r="F33" s="95">
        <v>8.3333333333333329E-2</v>
      </c>
      <c r="G33" s="95">
        <f t="shared" si="0"/>
        <v>6.583333333333333</v>
      </c>
      <c r="H33" s="92" t="s">
        <v>72</v>
      </c>
      <c r="I33" t="s">
        <v>107</v>
      </c>
    </row>
    <row r="34" spans="1:9" ht="15.5" x14ac:dyDescent="0.35">
      <c r="A34" s="97"/>
      <c r="B34" s="98"/>
      <c r="C34" s="99"/>
      <c r="D34" s="99"/>
      <c r="E34" s="100"/>
      <c r="F34" s="101"/>
      <c r="G34" s="101"/>
      <c r="H34" s="102"/>
    </row>
    <row r="35" spans="1:9" ht="15.5" x14ac:dyDescent="0.35">
      <c r="A35" s="97" t="s">
        <v>73</v>
      </c>
      <c r="B35" s="103">
        <f>SUM(D23:D33,F23:F33)</f>
        <v>6.333333333333333</v>
      </c>
      <c r="C35" s="99"/>
      <c r="D35" s="99"/>
      <c r="E35" s="100"/>
      <c r="F35" s="101"/>
      <c r="G35" s="101"/>
      <c r="H35" s="102"/>
    </row>
    <row r="36" spans="1:9" ht="15.5" x14ac:dyDescent="0.3">
      <c r="A36" s="104" t="s">
        <v>74</v>
      </c>
      <c r="B36" s="103">
        <f>SUM(D23:D33)</f>
        <v>4.541666666666667</v>
      </c>
      <c r="C36" s="105"/>
      <c r="D36" s="100"/>
      <c r="E36" s="99"/>
      <c r="F36" s="106" t="s">
        <v>75</v>
      </c>
      <c r="G36" s="106"/>
      <c r="H36" s="106"/>
    </row>
    <row r="37" spans="1:9" ht="15.5" x14ac:dyDescent="0.35">
      <c r="A37" s="104" t="s">
        <v>76</v>
      </c>
      <c r="B37" s="103">
        <f>SUM(F23,F24,F26,F27,F29,F30,F32,F33)</f>
        <v>0.54166666666666663</v>
      </c>
      <c r="C37" s="99"/>
      <c r="D37" s="99"/>
      <c r="E37" s="105"/>
      <c r="F37" s="101"/>
      <c r="G37" s="107"/>
      <c r="H37" s="102"/>
    </row>
    <row r="38" spans="1:9" ht="15.5" x14ac:dyDescent="0.35">
      <c r="A38" s="104" t="s">
        <v>77</v>
      </c>
      <c r="B38" s="103">
        <f>F25+F31</f>
        <v>0.64583333333333337</v>
      </c>
      <c r="C38" s="105"/>
      <c r="D38" s="99"/>
      <c r="E38" s="100"/>
      <c r="F38" s="101"/>
      <c r="G38" s="101"/>
      <c r="H38" s="102"/>
    </row>
    <row r="39" spans="1:9" ht="15.5" x14ac:dyDescent="0.35">
      <c r="A39" s="81"/>
      <c r="B39" s="81"/>
      <c r="C39" s="81"/>
      <c r="D39" s="81"/>
      <c r="E39" s="81"/>
      <c r="F39" s="81"/>
      <c r="G39" s="81"/>
      <c r="H39" s="81"/>
    </row>
    <row r="40" spans="1:9" ht="15.5" x14ac:dyDescent="0.35">
      <c r="A40" s="81"/>
      <c r="B40" s="392"/>
      <c r="C40" s="392"/>
      <c r="D40" s="392"/>
      <c r="E40" s="392"/>
      <c r="F40" s="392"/>
      <c r="G40" s="392"/>
      <c r="H40" s="81"/>
    </row>
  </sheetData>
  <mergeCells count="8">
    <mergeCell ref="B40:G40"/>
    <mergeCell ref="B7:G7"/>
    <mergeCell ref="A8:H8"/>
    <mergeCell ref="A21:A22"/>
    <mergeCell ref="B21:B22"/>
    <mergeCell ref="C21:C22"/>
    <mergeCell ref="D21:G21"/>
    <mergeCell ref="H21:H22"/>
  </mergeCells>
  <printOptions horizontalCentered="1" verticalCentered="1"/>
  <pageMargins left="0" right="0" top="0" bottom="0" header="0" footer="0"/>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40"/>
  <sheetViews>
    <sheetView view="pageBreakPreview" topLeftCell="A11" zoomScale="86" zoomScaleNormal="100" zoomScaleSheetLayoutView="86" workbookViewId="0">
      <selection activeCell="E32" sqref="E32:E33"/>
    </sheetView>
  </sheetViews>
  <sheetFormatPr defaultRowHeight="12.5" x14ac:dyDescent="0.25"/>
  <cols>
    <col min="1" max="1" width="37.1796875" customWidth="1"/>
    <col min="2" max="2" width="44.54296875" customWidth="1"/>
    <col min="3" max="6" width="11.7265625" customWidth="1"/>
    <col min="7" max="7" width="12.1796875" customWidth="1"/>
    <col min="8" max="8" width="41.54296875" customWidth="1"/>
    <col min="9" max="9" width="63" customWidth="1"/>
  </cols>
  <sheetData>
    <row r="1" spans="1:8" ht="17.5" x14ac:dyDescent="0.25">
      <c r="A1" s="51" t="s">
        <v>13</v>
      </c>
      <c r="B1" s="51" t="s">
        <v>12</v>
      </c>
      <c r="C1" s="52"/>
      <c r="D1" s="53"/>
      <c r="E1" s="53"/>
      <c r="F1" s="54"/>
      <c r="G1" s="55"/>
      <c r="H1" s="51" t="s">
        <v>13</v>
      </c>
    </row>
    <row r="2" spans="1:8" ht="49.75" customHeight="1" x14ac:dyDescent="0.35">
      <c r="A2" s="56"/>
      <c r="B2" s="49"/>
      <c r="C2" s="57"/>
      <c r="D2" s="58"/>
      <c r="E2" s="58"/>
      <c r="F2" s="58"/>
      <c r="G2" s="59"/>
      <c r="H2" s="60"/>
    </row>
    <row r="3" spans="1:8" ht="15.5" x14ac:dyDescent="0.35">
      <c r="A3" s="61"/>
      <c r="B3" s="48"/>
      <c r="C3" s="62"/>
      <c r="D3" s="63"/>
      <c r="E3" s="63"/>
      <c r="F3" s="63"/>
      <c r="G3" s="64"/>
      <c r="H3" s="50"/>
    </row>
    <row r="4" spans="1:8" ht="15.5" x14ac:dyDescent="0.25">
      <c r="A4" s="65"/>
      <c r="B4" s="48"/>
      <c r="C4" s="66"/>
      <c r="D4" s="66"/>
      <c r="E4" s="66"/>
      <c r="F4" s="66"/>
      <c r="G4" s="67"/>
      <c r="H4" s="68"/>
    </row>
    <row r="5" spans="1:8" ht="14" x14ac:dyDescent="0.25">
      <c r="A5" s="69"/>
      <c r="B5" s="70"/>
      <c r="C5" s="70"/>
      <c r="D5" s="66"/>
      <c r="E5" s="66"/>
      <c r="F5" s="66"/>
      <c r="G5" s="71"/>
      <c r="H5" s="71"/>
    </row>
    <row r="6" spans="1:8" ht="14" x14ac:dyDescent="0.3">
      <c r="A6" s="72"/>
      <c r="B6" s="73"/>
      <c r="C6" s="73"/>
      <c r="D6" s="73"/>
      <c r="E6" s="73"/>
      <c r="F6" s="73"/>
      <c r="G6" s="73"/>
      <c r="H6" s="73"/>
    </row>
    <row r="7" spans="1:8" ht="18" x14ac:dyDescent="0.4">
      <c r="A7" s="74"/>
      <c r="B7" s="393" t="s">
        <v>14</v>
      </c>
      <c r="C7" s="393"/>
      <c r="D7" s="393"/>
      <c r="E7" s="393"/>
      <c r="F7" s="393"/>
      <c r="G7" s="393"/>
      <c r="H7" s="74"/>
    </row>
    <row r="8" spans="1:8" ht="20" x14ac:dyDescent="0.25">
      <c r="A8" s="394" t="s">
        <v>78</v>
      </c>
      <c r="B8" s="394"/>
      <c r="C8" s="394"/>
      <c r="D8" s="394"/>
      <c r="E8" s="394"/>
      <c r="F8" s="394"/>
      <c r="G8" s="394"/>
      <c r="H8" s="394"/>
    </row>
    <row r="9" spans="1:8" ht="17.5" x14ac:dyDescent="0.25">
      <c r="A9" s="75"/>
      <c r="B9" s="75"/>
      <c r="C9" s="75"/>
      <c r="D9" s="75"/>
      <c r="E9" s="75"/>
      <c r="F9" s="75"/>
      <c r="G9" s="75"/>
      <c r="H9" s="76"/>
    </row>
    <row r="10" spans="1:8" ht="15.5" x14ac:dyDescent="0.25">
      <c r="A10" s="78" t="s">
        <v>51</v>
      </c>
      <c r="B10" s="80" t="s">
        <v>52</v>
      </c>
      <c r="C10" s="77"/>
      <c r="D10" s="77"/>
      <c r="E10" s="77"/>
      <c r="F10" s="79"/>
    </row>
    <row r="11" spans="1:8" ht="17.5" x14ac:dyDescent="0.35">
      <c r="A11" s="78" t="s">
        <v>53</v>
      </c>
      <c r="B11" s="80"/>
      <c r="C11" s="108"/>
      <c r="D11" s="108"/>
      <c r="E11" s="77"/>
      <c r="F11" s="79"/>
    </row>
    <row r="12" spans="1:8" ht="15.5" x14ac:dyDescent="0.35">
      <c r="A12" s="82" t="s">
        <v>54</v>
      </c>
      <c r="B12" s="85"/>
      <c r="C12" s="84"/>
      <c r="D12" s="83"/>
      <c r="E12" s="83"/>
      <c r="F12" s="83"/>
    </row>
    <row r="13" spans="1:8" ht="15.5" x14ac:dyDescent="0.35">
      <c r="A13" s="82" t="s">
        <v>55</v>
      </c>
      <c r="B13" s="82" t="s">
        <v>79</v>
      </c>
      <c r="C13" s="83"/>
      <c r="D13" s="83"/>
      <c r="E13" s="83"/>
      <c r="F13" s="83"/>
    </row>
    <row r="14" spans="1:8" ht="15.5" x14ac:dyDescent="0.35">
      <c r="A14" s="82" t="s">
        <v>56</v>
      </c>
      <c r="B14" s="80" t="s">
        <v>57</v>
      </c>
      <c r="C14" s="79"/>
      <c r="D14" s="79"/>
      <c r="E14" s="79"/>
      <c r="F14" s="79"/>
    </row>
    <row r="15" spans="1:8" ht="15.5" x14ac:dyDescent="0.35">
      <c r="A15" s="82" t="s">
        <v>1</v>
      </c>
      <c r="B15" s="80">
        <f>SUM(C23:C33)</f>
        <v>4264</v>
      </c>
      <c r="C15" s="83"/>
      <c r="D15" s="83"/>
      <c r="E15" s="83"/>
      <c r="F15" s="87"/>
    </row>
    <row r="16" spans="1:8" ht="15.5" x14ac:dyDescent="0.35">
      <c r="A16" s="82" t="s">
        <v>58</v>
      </c>
      <c r="B16" s="88" t="s">
        <v>59</v>
      </c>
      <c r="C16" s="83"/>
      <c r="D16" s="83"/>
      <c r="E16" s="83"/>
      <c r="F16" s="79"/>
    </row>
    <row r="17" spans="1:8" ht="15.5" x14ac:dyDescent="0.35">
      <c r="A17" s="82" t="s">
        <v>60</v>
      </c>
      <c r="B17" s="90" t="s">
        <v>61</v>
      </c>
      <c r="C17" s="83"/>
      <c r="D17" s="83"/>
      <c r="E17" s="83"/>
      <c r="F17" s="89"/>
    </row>
    <row r="18" spans="1:8" ht="15.5" x14ac:dyDescent="0.35">
      <c r="A18" s="81"/>
      <c r="B18" s="82"/>
      <c r="C18" s="81"/>
      <c r="D18" s="81"/>
      <c r="E18" s="81"/>
      <c r="F18" s="81"/>
      <c r="G18" s="81"/>
      <c r="H18" s="82"/>
    </row>
    <row r="19" spans="1:8" ht="15.5" x14ac:dyDescent="0.35">
      <c r="A19" s="81"/>
      <c r="B19" s="82"/>
      <c r="C19" s="81"/>
      <c r="D19" s="81"/>
      <c r="E19" s="81"/>
      <c r="F19" s="81"/>
      <c r="G19" s="81"/>
      <c r="H19" s="82"/>
    </row>
    <row r="20" spans="1:8" ht="17.5" x14ac:dyDescent="0.35">
      <c r="A20" s="109" t="s">
        <v>25</v>
      </c>
      <c r="B20" s="82"/>
      <c r="C20" s="81"/>
      <c r="D20" s="81"/>
      <c r="E20" s="81"/>
      <c r="F20" s="81"/>
      <c r="G20" s="81"/>
      <c r="H20" s="82"/>
    </row>
    <row r="21" spans="1:8" ht="15.5" x14ac:dyDescent="0.25">
      <c r="A21" s="395" t="s">
        <v>5</v>
      </c>
      <c r="B21" s="395" t="s">
        <v>62</v>
      </c>
      <c r="C21" s="395" t="s">
        <v>4</v>
      </c>
      <c r="D21" s="395" t="s">
        <v>63</v>
      </c>
      <c r="E21" s="395"/>
      <c r="F21" s="395"/>
      <c r="G21" s="395"/>
      <c r="H21" s="395" t="s">
        <v>64</v>
      </c>
    </row>
    <row r="22" spans="1:8" ht="31" x14ac:dyDescent="0.25">
      <c r="A22" s="395"/>
      <c r="B22" s="395"/>
      <c r="C22" s="396"/>
      <c r="D22" s="91" t="s">
        <v>65</v>
      </c>
      <c r="E22" s="91" t="s">
        <v>8</v>
      </c>
      <c r="F22" s="91" t="s">
        <v>9</v>
      </c>
      <c r="G22" s="91" t="s">
        <v>10</v>
      </c>
      <c r="H22" s="395"/>
    </row>
    <row r="23" spans="1:8" ht="42" customHeight="1" x14ac:dyDescent="0.25">
      <c r="A23" s="92" t="s">
        <v>66</v>
      </c>
      <c r="B23" s="93" t="s">
        <v>67</v>
      </c>
      <c r="C23" s="92"/>
      <c r="D23" s="94"/>
      <c r="E23" s="138">
        <v>0.375</v>
      </c>
      <c r="F23" s="138">
        <v>8.3333333333333329E-2</v>
      </c>
      <c r="G23" s="138">
        <f>E23+F23</f>
        <v>0.45833333333333331</v>
      </c>
      <c r="H23" s="92" t="s">
        <v>68</v>
      </c>
    </row>
    <row r="24" spans="1:8" ht="33" customHeight="1" x14ac:dyDescent="0.25">
      <c r="A24" s="92" t="s">
        <v>70</v>
      </c>
      <c r="B24" s="93" t="s">
        <v>71</v>
      </c>
      <c r="C24" s="92">
        <v>1806</v>
      </c>
      <c r="D24" s="96">
        <v>2</v>
      </c>
      <c r="E24" s="138">
        <f>D24+G23</f>
        <v>2.4583333333333335</v>
      </c>
      <c r="F24" s="138">
        <v>8.3333333333333329E-2</v>
      </c>
      <c r="G24" s="138">
        <f t="shared" ref="G24:G33" si="0">E24+F24</f>
        <v>2.541666666666667</v>
      </c>
      <c r="H24" s="92" t="s">
        <v>72</v>
      </c>
    </row>
    <row r="25" spans="1:8" ht="23.25" customHeight="1" x14ac:dyDescent="0.25">
      <c r="A25" s="92"/>
      <c r="B25" s="93" t="s">
        <v>23</v>
      </c>
      <c r="C25" s="92"/>
      <c r="D25" s="96"/>
      <c r="E25" s="138"/>
      <c r="F25" s="138">
        <v>0.39583333333333331</v>
      </c>
      <c r="G25" s="138"/>
      <c r="H25" s="92"/>
    </row>
    <row r="26" spans="1:8" ht="27" customHeight="1" x14ac:dyDescent="0.25">
      <c r="A26" s="92" t="s">
        <v>70</v>
      </c>
      <c r="B26" s="93" t="s">
        <v>71</v>
      </c>
      <c r="C26" s="92"/>
      <c r="D26" s="96"/>
      <c r="E26" s="138">
        <f>F25+G24</f>
        <v>2.9375000000000004</v>
      </c>
      <c r="F26" s="138">
        <v>4.1666666666666664E-2</v>
      </c>
      <c r="G26" s="138">
        <f t="shared" si="0"/>
        <v>2.979166666666667</v>
      </c>
      <c r="H26" s="92" t="s">
        <v>68</v>
      </c>
    </row>
    <row r="27" spans="1:8" ht="27" customHeight="1" x14ac:dyDescent="0.25">
      <c r="A27" s="92" t="s">
        <v>80</v>
      </c>
      <c r="B27" s="93" t="s">
        <v>81</v>
      </c>
      <c r="C27" s="92">
        <v>326</v>
      </c>
      <c r="D27" s="96">
        <v>0.27083333333333331</v>
      </c>
      <c r="E27" s="138">
        <f>D27+G26</f>
        <v>3.2500000000000004</v>
      </c>
      <c r="F27" s="138">
        <v>8.3333333333333329E-2</v>
      </c>
      <c r="G27" s="138">
        <f t="shared" si="0"/>
        <v>3.3333333333333339</v>
      </c>
      <c r="H27" s="92" t="s">
        <v>72</v>
      </c>
    </row>
    <row r="28" spans="1:8" ht="27" customHeight="1" x14ac:dyDescent="0.25">
      <c r="A28" s="92"/>
      <c r="B28" s="93" t="s">
        <v>23</v>
      </c>
      <c r="C28" s="92"/>
      <c r="D28" s="96"/>
      <c r="E28" s="138"/>
      <c r="F28" s="138">
        <v>0.60416666666666663</v>
      </c>
      <c r="G28" s="138"/>
      <c r="H28" s="92"/>
    </row>
    <row r="29" spans="1:8" ht="27" customHeight="1" x14ac:dyDescent="0.25">
      <c r="A29" s="92" t="s">
        <v>80</v>
      </c>
      <c r="B29" s="93" t="s">
        <v>81</v>
      </c>
      <c r="C29" s="92"/>
      <c r="D29" s="96"/>
      <c r="E29" s="138">
        <f>F28+G27</f>
        <v>3.9375000000000004</v>
      </c>
      <c r="F29" s="138">
        <v>4.1666666666666664E-2</v>
      </c>
      <c r="G29" s="138">
        <f t="shared" si="0"/>
        <v>3.979166666666667</v>
      </c>
      <c r="H29" s="92" t="s">
        <v>68</v>
      </c>
    </row>
    <row r="30" spans="1:8" ht="27" customHeight="1" x14ac:dyDescent="0.25">
      <c r="A30" s="92" t="s">
        <v>70</v>
      </c>
      <c r="B30" s="93" t="s">
        <v>71</v>
      </c>
      <c r="C30" s="92">
        <v>326</v>
      </c>
      <c r="D30" s="96">
        <v>0.27083333333333331</v>
      </c>
      <c r="E30" s="138">
        <f>D30+G29</f>
        <v>4.25</v>
      </c>
      <c r="F30" s="138">
        <v>4.1666666666666664E-2</v>
      </c>
      <c r="G30" s="138">
        <f t="shared" si="0"/>
        <v>4.291666666666667</v>
      </c>
      <c r="H30" s="92" t="s">
        <v>72</v>
      </c>
    </row>
    <row r="31" spans="1:8" ht="27" customHeight="1" x14ac:dyDescent="0.25">
      <c r="A31" s="92"/>
      <c r="B31" s="93" t="s">
        <v>23</v>
      </c>
      <c r="C31" s="92"/>
      <c r="D31" s="96"/>
      <c r="E31" s="138"/>
      <c r="F31" s="138">
        <v>0.125</v>
      </c>
      <c r="G31" s="138"/>
      <c r="H31" s="92"/>
    </row>
    <row r="32" spans="1:8" ht="27" customHeight="1" x14ac:dyDescent="0.25">
      <c r="A32" s="92" t="s">
        <v>70</v>
      </c>
      <c r="B32" s="93" t="s">
        <v>71</v>
      </c>
      <c r="C32" s="92"/>
      <c r="D32" s="96"/>
      <c r="E32" s="138">
        <f>F31+G30</f>
        <v>4.416666666666667</v>
      </c>
      <c r="F32" s="138">
        <v>8.3333333333333329E-2</v>
      </c>
      <c r="G32" s="138">
        <f t="shared" si="0"/>
        <v>4.5</v>
      </c>
      <c r="H32" s="92" t="s">
        <v>68</v>
      </c>
    </row>
    <row r="33" spans="1:8" ht="40.75" customHeight="1" x14ac:dyDescent="0.25">
      <c r="A33" s="92" t="s">
        <v>66</v>
      </c>
      <c r="B33" s="93" t="s">
        <v>67</v>
      </c>
      <c r="C33" s="92">
        <v>1806</v>
      </c>
      <c r="D33" s="96">
        <v>2</v>
      </c>
      <c r="E33" s="138">
        <f>D33+G32</f>
        <v>6.5</v>
      </c>
      <c r="F33" s="138">
        <v>8.3333333333333329E-2</v>
      </c>
      <c r="G33" s="138">
        <f t="shared" si="0"/>
        <v>6.583333333333333</v>
      </c>
      <c r="H33" s="92" t="s">
        <v>72</v>
      </c>
    </row>
    <row r="34" spans="1:8" ht="15.5" x14ac:dyDescent="0.35">
      <c r="A34" s="97"/>
      <c r="B34" s="98"/>
      <c r="C34" s="99"/>
      <c r="D34" s="99"/>
      <c r="E34" s="100"/>
      <c r="F34" s="101"/>
      <c r="G34" s="101"/>
      <c r="H34" s="102"/>
    </row>
    <row r="35" spans="1:8" ht="15.5" x14ac:dyDescent="0.35">
      <c r="A35" s="97" t="s">
        <v>73</v>
      </c>
      <c r="B35" s="103">
        <f>SUM(D23:D33,F23:F33)</f>
        <v>6.208333333333333</v>
      </c>
      <c r="C35" s="99"/>
      <c r="D35" s="99"/>
      <c r="E35" s="100"/>
      <c r="F35" s="101"/>
      <c r="G35" s="101"/>
      <c r="H35" s="102"/>
    </row>
    <row r="36" spans="1:8" ht="15.5" x14ac:dyDescent="0.3">
      <c r="A36" s="104" t="s">
        <v>74</v>
      </c>
      <c r="B36" s="103">
        <f>SUM(D23:D33)</f>
        <v>4.541666666666667</v>
      </c>
      <c r="C36" s="105"/>
      <c r="D36" s="100"/>
      <c r="E36" s="99"/>
      <c r="F36" s="106" t="s">
        <v>75</v>
      </c>
      <c r="G36" s="106"/>
      <c r="H36" s="106"/>
    </row>
    <row r="37" spans="1:8" ht="15.5" x14ac:dyDescent="0.35">
      <c r="A37" s="104" t="s">
        <v>76</v>
      </c>
      <c r="B37" s="103">
        <f>SUM(F23,F24,F26,F27,F29,F30,F32,F33)</f>
        <v>0.54166666666666663</v>
      </c>
      <c r="C37" s="99"/>
      <c r="D37" s="99"/>
      <c r="E37" s="105"/>
      <c r="F37" s="101"/>
      <c r="G37" s="107"/>
      <c r="H37" s="102"/>
    </row>
    <row r="38" spans="1:8" ht="15.5" x14ac:dyDescent="0.35">
      <c r="A38" s="104" t="s">
        <v>77</v>
      </c>
      <c r="B38" s="103">
        <f>F25+F31</f>
        <v>0.52083333333333326</v>
      </c>
      <c r="C38" s="105"/>
      <c r="D38" s="99"/>
      <c r="E38" s="100"/>
      <c r="F38" s="101"/>
      <c r="G38" s="101"/>
      <c r="H38" s="102"/>
    </row>
    <row r="39" spans="1:8" ht="15.5" x14ac:dyDescent="0.35">
      <c r="A39" s="81"/>
      <c r="B39" s="81"/>
      <c r="C39" s="81"/>
      <c r="D39" s="81"/>
      <c r="E39" s="81"/>
      <c r="F39" s="81"/>
      <c r="G39" s="81"/>
      <c r="H39" s="81"/>
    </row>
    <row r="40" spans="1:8" ht="15.5" x14ac:dyDescent="0.35">
      <c r="A40" s="81"/>
      <c r="B40" s="392"/>
      <c r="C40" s="392"/>
      <c r="D40" s="392"/>
      <c r="E40" s="392"/>
      <c r="F40" s="392"/>
      <c r="G40" s="392"/>
      <c r="H40" s="81"/>
    </row>
  </sheetData>
  <mergeCells count="8">
    <mergeCell ref="B40:G40"/>
    <mergeCell ref="B7:G7"/>
    <mergeCell ref="A8:H8"/>
    <mergeCell ref="A21:A22"/>
    <mergeCell ref="B21:B22"/>
    <mergeCell ref="C21:C22"/>
    <mergeCell ref="D21:G21"/>
    <mergeCell ref="H21:H22"/>
  </mergeCells>
  <printOptions horizontalCentered="1" verticalCentered="1"/>
  <pageMargins left="0" right="0" top="0" bottom="0" header="0" footer="0"/>
  <pageSetup paperSize="9" scale="6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40"/>
  <sheetViews>
    <sheetView view="pageBreakPreview" topLeftCell="A7" zoomScale="86" zoomScaleNormal="100" zoomScaleSheetLayoutView="86" workbookViewId="0">
      <selection activeCell="B11" sqref="B11"/>
    </sheetView>
  </sheetViews>
  <sheetFormatPr defaultRowHeight="12.5" x14ac:dyDescent="0.25"/>
  <cols>
    <col min="1" max="1" width="37.1796875" customWidth="1"/>
    <col min="2" max="2" width="44.54296875" customWidth="1"/>
    <col min="3" max="4" width="11.7265625" customWidth="1"/>
    <col min="5" max="5" width="17.1796875" customWidth="1"/>
    <col min="6" max="6" width="11.7265625" customWidth="1"/>
    <col min="7" max="7" width="12.1796875" customWidth="1"/>
    <col min="8" max="8" width="41.54296875" customWidth="1"/>
    <col min="9" max="9" width="63" customWidth="1"/>
  </cols>
  <sheetData>
    <row r="1" spans="1:8" ht="17.5" x14ac:dyDescent="0.25">
      <c r="A1" s="51" t="s">
        <v>13</v>
      </c>
      <c r="B1" s="51" t="s">
        <v>12</v>
      </c>
      <c r="C1" s="52"/>
      <c r="D1" s="53"/>
      <c r="E1" s="53"/>
      <c r="F1" s="54"/>
      <c r="G1" s="398" t="s">
        <v>13</v>
      </c>
      <c r="H1" s="398"/>
    </row>
    <row r="2" spans="1:8" ht="49.75" customHeight="1" x14ac:dyDescent="0.25">
      <c r="A2" s="56" t="s">
        <v>109</v>
      </c>
      <c r="B2" s="49" t="s">
        <v>108</v>
      </c>
      <c r="C2" s="57"/>
      <c r="D2" s="58"/>
      <c r="E2" s="58"/>
      <c r="F2" s="58"/>
      <c r="G2" s="399" t="s">
        <v>85</v>
      </c>
      <c r="H2" s="399"/>
    </row>
    <row r="3" spans="1:8" ht="15.5" x14ac:dyDescent="0.35">
      <c r="A3" s="61" t="s">
        <v>49</v>
      </c>
      <c r="B3" s="48" t="s">
        <v>110</v>
      </c>
      <c r="C3" s="62"/>
      <c r="D3" s="63"/>
      <c r="E3" s="63"/>
      <c r="F3" s="63"/>
      <c r="G3" s="64"/>
      <c r="H3" s="48" t="s">
        <v>44</v>
      </c>
    </row>
    <row r="4" spans="1:8" ht="15.5" x14ac:dyDescent="0.25">
      <c r="A4" s="48" t="s">
        <v>111</v>
      </c>
      <c r="B4" s="48" t="s">
        <v>111</v>
      </c>
      <c r="C4" s="66"/>
      <c r="D4" s="66"/>
      <c r="E4" s="66"/>
      <c r="F4" s="66"/>
      <c r="G4" s="67"/>
      <c r="H4" s="48" t="s">
        <v>111</v>
      </c>
    </row>
    <row r="5" spans="1:8" ht="14" x14ac:dyDescent="0.25">
      <c r="A5" s="69"/>
      <c r="B5" s="70"/>
      <c r="C5" s="70"/>
      <c r="D5" s="66"/>
      <c r="E5" s="66"/>
      <c r="F5" s="66"/>
      <c r="G5" s="71"/>
      <c r="H5" s="71"/>
    </row>
    <row r="6" spans="1:8" ht="14" x14ac:dyDescent="0.3">
      <c r="A6" s="72"/>
      <c r="B6" s="73"/>
      <c r="C6" s="73"/>
      <c r="D6" s="73"/>
      <c r="E6" s="73"/>
      <c r="F6" s="73"/>
      <c r="G6" s="73"/>
      <c r="H6" s="73"/>
    </row>
    <row r="7" spans="1:8" ht="18" x14ac:dyDescent="0.4">
      <c r="A7" s="74"/>
      <c r="B7" s="393" t="s">
        <v>14</v>
      </c>
      <c r="C7" s="393"/>
      <c r="D7" s="393"/>
      <c r="E7" s="393"/>
      <c r="F7" s="393"/>
      <c r="G7" s="393"/>
      <c r="H7" s="74"/>
    </row>
    <row r="8" spans="1:8" ht="20" x14ac:dyDescent="0.25">
      <c r="A8" s="394" t="s">
        <v>112</v>
      </c>
      <c r="B8" s="394"/>
      <c r="C8" s="394"/>
      <c r="D8" s="394"/>
      <c r="E8" s="394"/>
      <c r="F8" s="394"/>
      <c r="G8" s="394"/>
      <c r="H8" s="394"/>
    </row>
    <row r="9" spans="1:8" ht="17.5" x14ac:dyDescent="0.25">
      <c r="A9" s="75"/>
      <c r="B9" s="75"/>
      <c r="C9" s="75"/>
      <c r="D9" s="75"/>
      <c r="E9" s="75"/>
      <c r="F9" s="75"/>
      <c r="G9" s="75"/>
      <c r="H9" s="76"/>
    </row>
    <row r="10" spans="1:8" ht="15.5" x14ac:dyDescent="0.25">
      <c r="A10" s="78" t="s">
        <v>51</v>
      </c>
      <c r="B10" s="80" t="s">
        <v>52</v>
      </c>
      <c r="C10" s="77"/>
      <c r="D10" s="77"/>
      <c r="E10" s="77"/>
      <c r="F10" s="79"/>
    </row>
    <row r="11" spans="1:8" ht="17.5" x14ac:dyDescent="0.35">
      <c r="A11" s="78" t="s">
        <v>53</v>
      </c>
      <c r="B11" s="80"/>
      <c r="C11" s="108"/>
      <c r="D11" s="108"/>
      <c r="E11" s="77"/>
      <c r="F11" s="79"/>
    </row>
    <row r="12" spans="1:8" ht="15.5" x14ac:dyDescent="0.35">
      <c r="A12" s="82" t="s">
        <v>54</v>
      </c>
      <c r="B12" s="85">
        <v>44344</v>
      </c>
      <c r="C12" s="84"/>
      <c r="D12" s="83"/>
      <c r="E12" s="83"/>
      <c r="F12" s="83"/>
    </row>
    <row r="13" spans="1:8" ht="15.5" x14ac:dyDescent="0.35">
      <c r="A13" s="82" t="s">
        <v>55</v>
      </c>
      <c r="B13" s="82" t="s">
        <v>79</v>
      </c>
      <c r="C13" s="83"/>
      <c r="D13" s="83"/>
      <c r="E13" s="83"/>
      <c r="F13" s="83"/>
    </row>
    <row r="14" spans="1:8" ht="15.5" x14ac:dyDescent="0.35">
      <c r="A14" s="82" t="s">
        <v>56</v>
      </c>
      <c r="B14" s="80" t="s">
        <v>57</v>
      </c>
      <c r="C14" s="79"/>
      <c r="D14" s="79"/>
      <c r="E14" s="79"/>
      <c r="F14" s="79"/>
    </row>
    <row r="15" spans="1:8" ht="15.5" x14ac:dyDescent="0.35">
      <c r="A15" s="82" t="s">
        <v>1</v>
      </c>
      <c r="B15" s="80">
        <f>SUM(C23:C33)</f>
        <v>4264</v>
      </c>
      <c r="C15" s="83"/>
      <c r="D15" s="83"/>
      <c r="E15" s="83"/>
      <c r="F15" s="87"/>
    </row>
    <row r="16" spans="1:8" ht="15.5" x14ac:dyDescent="0.35">
      <c r="A16" s="82" t="s">
        <v>58</v>
      </c>
      <c r="B16" s="88" t="s">
        <v>59</v>
      </c>
      <c r="C16" s="83"/>
      <c r="D16" s="83"/>
      <c r="E16" s="83"/>
      <c r="F16" s="79"/>
    </row>
    <row r="17" spans="1:8" ht="15.5" x14ac:dyDescent="0.35">
      <c r="A17" s="82" t="s">
        <v>60</v>
      </c>
      <c r="B17" s="90" t="s">
        <v>61</v>
      </c>
      <c r="C17" s="83"/>
      <c r="D17" s="83"/>
      <c r="E17" s="83"/>
      <c r="F17" s="89"/>
    </row>
    <row r="18" spans="1:8" ht="15.5" x14ac:dyDescent="0.35">
      <c r="A18" s="81"/>
      <c r="B18" s="82"/>
      <c r="C18" s="81"/>
      <c r="D18" s="81"/>
      <c r="E18" s="81"/>
      <c r="F18" s="81"/>
      <c r="G18" s="81"/>
      <c r="H18" s="82"/>
    </row>
    <row r="19" spans="1:8" ht="15.5" x14ac:dyDescent="0.35">
      <c r="A19" s="81"/>
      <c r="B19" s="82"/>
      <c r="C19" s="81"/>
      <c r="D19" s="81"/>
      <c r="E19" s="81"/>
      <c r="F19" s="81"/>
      <c r="G19" s="81"/>
      <c r="H19" s="82"/>
    </row>
    <row r="20" spans="1:8" ht="17.5" x14ac:dyDescent="0.35">
      <c r="A20" s="109" t="s">
        <v>25</v>
      </c>
      <c r="B20" s="82"/>
      <c r="C20" s="81"/>
      <c r="D20" s="81"/>
      <c r="E20" s="81"/>
      <c r="F20" s="81"/>
      <c r="G20" s="81"/>
      <c r="H20" s="82"/>
    </row>
    <row r="21" spans="1:8" ht="15.5" x14ac:dyDescent="0.25">
      <c r="A21" s="395" t="s">
        <v>5</v>
      </c>
      <c r="B21" s="395" t="s">
        <v>62</v>
      </c>
      <c r="C21" s="395" t="s">
        <v>4</v>
      </c>
      <c r="D21" s="395" t="s">
        <v>63</v>
      </c>
      <c r="E21" s="395"/>
      <c r="F21" s="395"/>
      <c r="G21" s="395"/>
      <c r="H21" s="395" t="s">
        <v>64</v>
      </c>
    </row>
    <row r="22" spans="1:8" ht="31" x14ac:dyDescent="0.25">
      <c r="A22" s="395"/>
      <c r="B22" s="395"/>
      <c r="C22" s="396"/>
      <c r="D22" s="91" t="s">
        <v>65</v>
      </c>
      <c r="E22" s="91" t="s">
        <v>8</v>
      </c>
      <c r="F22" s="91" t="s">
        <v>9</v>
      </c>
      <c r="G22" s="91" t="s">
        <v>10</v>
      </c>
      <c r="H22" s="395"/>
    </row>
    <row r="23" spans="1:8" ht="42" customHeight="1" x14ac:dyDescent="0.25">
      <c r="A23" s="92" t="s">
        <v>66</v>
      </c>
      <c r="B23" s="93" t="s">
        <v>67</v>
      </c>
      <c r="C23" s="92"/>
      <c r="D23" s="94"/>
      <c r="E23" s="139">
        <v>44372.375</v>
      </c>
      <c r="F23" s="138">
        <v>8.3333333333333329E-2</v>
      </c>
      <c r="G23" s="138">
        <f>E23+F23</f>
        <v>44372.458333333336</v>
      </c>
      <c r="H23" s="92" t="s">
        <v>68</v>
      </c>
    </row>
    <row r="24" spans="1:8" ht="33" customHeight="1" x14ac:dyDescent="0.25">
      <c r="A24" s="92" t="s">
        <v>70</v>
      </c>
      <c r="B24" s="93" t="s">
        <v>71</v>
      </c>
      <c r="C24" s="92">
        <v>1806</v>
      </c>
      <c r="D24" s="96">
        <v>2</v>
      </c>
      <c r="E24" s="139">
        <f>D24+G23</f>
        <v>44374.458333333336</v>
      </c>
      <c r="F24" s="138">
        <v>8.3333333333333329E-2</v>
      </c>
      <c r="G24" s="138">
        <f t="shared" ref="G24:G33" si="0">E24+F24</f>
        <v>44374.541666666672</v>
      </c>
      <c r="H24" s="92" t="s">
        <v>72</v>
      </c>
    </row>
    <row r="25" spans="1:8" ht="23.25" customHeight="1" x14ac:dyDescent="0.25">
      <c r="A25" s="92"/>
      <c r="B25" s="93" t="s">
        <v>23</v>
      </c>
      <c r="C25" s="92"/>
      <c r="D25" s="96"/>
      <c r="E25" s="138"/>
      <c r="F25" s="138">
        <v>0.3125</v>
      </c>
      <c r="G25" s="138"/>
      <c r="H25" s="92"/>
    </row>
    <row r="26" spans="1:8" ht="27" customHeight="1" x14ac:dyDescent="0.25">
      <c r="A26" s="92" t="s">
        <v>70</v>
      </c>
      <c r="B26" s="93" t="s">
        <v>71</v>
      </c>
      <c r="C26" s="92"/>
      <c r="D26" s="96"/>
      <c r="E26" s="139">
        <f>F25+G24</f>
        <v>44374.854166666672</v>
      </c>
      <c r="F26" s="138">
        <v>4.1666666666666664E-2</v>
      </c>
      <c r="G26" s="138">
        <f t="shared" si="0"/>
        <v>44374.895833333336</v>
      </c>
      <c r="H26" s="92" t="s">
        <v>68</v>
      </c>
    </row>
    <row r="27" spans="1:8" ht="27" customHeight="1" x14ac:dyDescent="0.25">
      <c r="A27" s="92" t="s">
        <v>80</v>
      </c>
      <c r="B27" s="93" t="s">
        <v>81</v>
      </c>
      <c r="C27" s="92">
        <v>326</v>
      </c>
      <c r="D27" s="96">
        <v>0.27083333333333331</v>
      </c>
      <c r="E27" s="139">
        <f>D27+G26</f>
        <v>44375.166666666672</v>
      </c>
      <c r="F27" s="138">
        <v>8.3333333333333329E-2</v>
      </c>
      <c r="G27" s="138">
        <f t="shared" si="0"/>
        <v>44375.250000000007</v>
      </c>
      <c r="H27" s="92" t="s">
        <v>72</v>
      </c>
    </row>
    <row r="28" spans="1:8" ht="27" customHeight="1" x14ac:dyDescent="0.25">
      <c r="A28" s="92"/>
      <c r="B28" s="93" t="s">
        <v>23</v>
      </c>
      <c r="C28" s="92"/>
      <c r="D28" s="96"/>
      <c r="E28" s="138"/>
      <c r="F28" s="138">
        <v>0</v>
      </c>
      <c r="G28" s="138"/>
      <c r="H28" s="92"/>
    </row>
    <row r="29" spans="1:8" ht="27" customHeight="1" x14ac:dyDescent="0.25">
      <c r="A29" s="92" t="s">
        <v>80</v>
      </c>
      <c r="B29" s="93" t="s">
        <v>81</v>
      </c>
      <c r="C29" s="92"/>
      <c r="D29" s="96"/>
      <c r="E29" s="139">
        <f>F28+G27</f>
        <v>44375.250000000007</v>
      </c>
      <c r="F29" s="138">
        <v>4.1666666666666664E-2</v>
      </c>
      <c r="G29" s="138">
        <f t="shared" si="0"/>
        <v>44375.291666666672</v>
      </c>
      <c r="H29" s="92" t="s">
        <v>68</v>
      </c>
    </row>
    <row r="30" spans="1:8" ht="27" customHeight="1" x14ac:dyDescent="0.25">
      <c r="A30" s="92" t="s">
        <v>70</v>
      </c>
      <c r="B30" s="93" t="s">
        <v>71</v>
      </c>
      <c r="C30" s="92">
        <v>326</v>
      </c>
      <c r="D30" s="96">
        <v>0.27083333333333331</v>
      </c>
      <c r="E30" s="139">
        <f>D30+G29</f>
        <v>44375.562500000007</v>
      </c>
      <c r="F30" s="138">
        <v>4.1666666666666664E-2</v>
      </c>
      <c r="G30" s="138">
        <f t="shared" si="0"/>
        <v>44375.604166666672</v>
      </c>
      <c r="H30" s="92" t="s">
        <v>72</v>
      </c>
    </row>
    <row r="31" spans="1:8" ht="27" customHeight="1" x14ac:dyDescent="0.25">
      <c r="A31" s="92"/>
      <c r="B31" s="93" t="s">
        <v>23</v>
      </c>
      <c r="C31" s="92"/>
      <c r="D31" s="96"/>
      <c r="E31" s="138"/>
      <c r="F31" s="138">
        <v>0.20833333333333334</v>
      </c>
      <c r="G31" s="138"/>
      <c r="H31" s="92"/>
    </row>
    <row r="32" spans="1:8" ht="27" customHeight="1" x14ac:dyDescent="0.25">
      <c r="A32" s="92" t="s">
        <v>70</v>
      </c>
      <c r="B32" s="93" t="s">
        <v>71</v>
      </c>
      <c r="C32" s="92"/>
      <c r="D32" s="96"/>
      <c r="E32" s="139">
        <f>F31+G30</f>
        <v>44375.812500000007</v>
      </c>
      <c r="F32" s="138">
        <v>8.3333333333333329E-2</v>
      </c>
      <c r="G32" s="138">
        <f t="shared" si="0"/>
        <v>44375.895833333343</v>
      </c>
      <c r="H32" s="92" t="s">
        <v>68</v>
      </c>
    </row>
    <row r="33" spans="1:8" ht="40.75" customHeight="1" x14ac:dyDescent="0.25">
      <c r="A33" s="92" t="s">
        <v>66</v>
      </c>
      <c r="B33" s="93" t="s">
        <v>67</v>
      </c>
      <c r="C33" s="92">
        <v>1806</v>
      </c>
      <c r="D33" s="96">
        <v>2</v>
      </c>
      <c r="E33" s="139">
        <f>D33+G32</f>
        <v>44377.895833333343</v>
      </c>
      <c r="F33" s="138">
        <v>8.3333333333333329E-2</v>
      </c>
      <c r="G33" s="138">
        <f t="shared" si="0"/>
        <v>44377.979166666679</v>
      </c>
      <c r="H33" s="92" t="s">
        <v>72</v>
      </c>
    </row>
    <row r="34" spans="1:8" ht="15.5" x14ac:dyDescent="0.35">
      <c r="A34" s="97"/>
      <c r="B34" s="98"/>
      <c r="C34" s="99"/>
      <c r="D34" s="99"/>
      <c r="E34" s="100"/>
      <c r="F34" s="101"/>
      <c r="G34" s="101"/>
      <c r="H34" s="102"/>
    </row>
    <row r="35" spans="1:8" ht="15.5" x14ac:dyDescent="0.35">
      <c r="A35" s="97" t="s">
        <v>73</v>
      </c>
      <c r="B35" s="103">
        <f>SUM(D23:D33,F23:F33)</f>
        <v>5.6041666666666661</v>
      </c>
      <c r="C35" s="99"/>
      <c r="D35" s="99"/>
      <c r="E35" s="100"/>
      <c r="F35" s="101"/>
      <c r="G35" s="101"/>
      <c r="H35" s="102"/>
    </row>
    <row r="36" spans="1:8" ht="15.5" x14ac:dyDescent="0.3">
      <c r="A36" s="104" t="s">
        <v>74</v>
      </c>
      <c r="B36" s="103">
        <f>SUM(D23:D33)</f>
        <v>4.541666666666667</v>
      </c>
      <c r="C36" s="105"/>
      <c r="D36" s="100"/>
      <c r="E36" s="99"/>
      <c r="F36" s="106" t="s">
        <v>75</v>
      </c>
      <c r="G36" s="106"/>
      <c r="H36" s="106"/>
    </row>
    <row r="37" spans="1:8" ht="15.5" x14ac:dyDescent="0.35">
      <c r="A37" s="104" t="s">
        <v>76</v>
      </c>
      <c r="B37" s="103">
        <f>SUM(F23,F24,F26,F27,F29,F30,F32,F33)</f>
        <v>0.54166666666666663</v>
      </c>
      <c r="C37" s="99"/>
      <c r="D37" s="99"/>
      <c r="E37" s="105"/>
      <c r="F37" s="101"/>
      <c r="G37" s="107"/>
      <c r="H37" s="102"/>
    </row>
    <row r="38" spans="1:8" ht="15.5" x14ac:dyDescent="0.35">
      <c r="A38" s="104" t="s">
        <v>77</v>
      </c>
      <c r="B38" s="103">
        <f>F25+F31</f>
        <v>0.52083333333333337</v>
      </c>
      <c r="C38" s="105"/>
      <c r="D38" s="99"/>
      <c r="E38" s="100"/>
      <c r="F38" s="101"/>
      <c r="G38" s="101"/>
      <c r="H38" s="102"/>
    </row>
    <row r="39" spans="1:8" ht="15.5" x14ac:dyDescent="0.35">
      <c r="A39" s="81"/>
      <c r="B39" s="81"/>
      <c r="C39" s="81"/>
      <c r="D39" s="81"/>
      <c r="E39" s="81"/>
      <c r="F39" s="81"/>
      <c r="G39" s="81"/>
      <c r="H39" s="81"/>
    </row>
    <row r="40" spans="1:8" ht="15.5" x14ac:dyDescent="0.35">
      <c r="A40" s="81"/>
      <c r="B40" s="392"/>
      <c r="C40" s="392"/>
      <c r="D40" s="392"/>
      <c r="E40" s="392"/>
      <c r="F40" s="392"/>
      <c r="G40" s="392"/>
      <c r="H40" s="81"/>
    </row>
  </sheetData>
  <mergeCells count="10">
    <mergeCell ref="B40:G40"/>
    <mergeCell ref="G1:H1"/>
    <mergeCell ref="G2:H2"/>
    <mergeCell ref="B7:G7"/>
    <mergeCell ref="A8:H8"/>
    <mergeCell ref="A21:A22"/>
    <mergeCell ref="B21:B22"/>
    <mergeCell ref="C21:C22"/>
    <mergeCell ref="D21:G21"/>
    <mergeCell ref="H21:H22"/>
  </mergeCells>
  <printOptions horizontalCentered="1" verticalCentered="1"/>
  <pageMargins left="0" right="0" top="0" bottom="0" header="0" footer="0"/>
  <pageSetup paperSize="9" scale="6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7"/>
  <sheetViews>
    <sheetView view="pageBreakPreview" topLeftCell="A4" zoomScale="70" zoomScaleNormal="100" zoomScaleSheetLayoutView="70" workbookViewId="0">
      <selection activeCell="C46" sqref="C46"/>
    </sheetView>
  </sheetViews>
  <sheetFormatPr defaultRowHeight="12.5" x14ac:dyDescent="0.25"/>
  <cols>
    <col min="1" max="2" width="37.1796875" customWidth="1"/>
    <col min="3" max="3" width="44.54296875" customWidth="1"/>
    <col min="4" max="7" width="11.7265625" customWidth="1"/>
    <col min="8" max="8" width="12.1796875" customWidth="1"/>
    <col min="9" max="9" width="41.54296875" customWidth="1"/>
    <col min="10" max="10" width="63" customWidth="1"/>
  </cols>
  <sheetData>
    <row r="1" spans="1:9" s="148" customFormat="1" ht="15.5" x14ac:dyDescent="0.35">
      <c r="A1" s="144" t="s">
        <v>12</v>
      </c>
      <c r="B1" s="144"/>
      <c r="C1" s="144" t="s">
        <v>12</v>
      </c>
      <c r="D1" s="145"/>
      <c r="E1" s="146"/>
      <c r="F1" s="146"/>
      <c r="G1" s="147"/>
      <c r="H1" s="144"/>
      <c r="I1" s="144" t="s">
        <v>13</v>
      </c>
    </row>
    <row r="2" spans="1:9" s="148" customFormat="1" ht="49.75" customHeight="1" x14ac:dyDescent="0.35">
      <c r="A2" s="56" t="s">
        <v>109</v>
      </c>
      <c r="B2" s="56"/>
      <c r="C2" s="49" t="s">
        <v>129</v>
      </c>
      <c r="D2" s="153"/>
      <c r="E2" s="154"/>
      <c r="F2" s="154"/>
      <c r="G2" s="154"/>
      <c r="H2" s="60"/>
      <c r="I2" s="60" t="s">
        <v>85</v>
      </c>
    </row>
    <row r="3" spans="1:9" s="148" customFormat="1" ht="15.5" x14ac:dyDescent="0.35">
      <c r="A3" s="149" t="s">
        <v>128</v>
      </c>
      <c r="B3" s="149"/>
      <c r="C3" s="48" t="s">
        <v>116</v>
      </c>
      <c r="D3" s="150"/>
      <c r="E3" s="151"/>
      <c r="F3" s="151"/>
      <c r="G3" s="151"/>
      <c r="H3" s="64"/>
      <c r="I3" s="48" t="s">
        <v>124</v>
      </c>
    </row>
    <row r="4" spans="1:9" s="148" customFormat="1" ht="15.5" x14ac:dyDescent="0.35">
      <c r="A4" s="140">
        <f>B9</f>
        <v>44465</v>
      </c>
      <c r="B4" s="48"/>
      <c r="C4" s="140">
        <f>B9</f>
        <v>44465</v>
      </c>
      <c r="D4" s="155"/>
      <c r="E4" s="155"/>
      <c r="F4" s="155"/>
      <c r="G4" s="155"/>
      <c r="H4" s="156"/>
      <c r="I4" s="140">
        <f>B9</f>
        <v>44465</v>
      </c>
    </row>
    <row r="5" spans="1:9" ht="14" x14ac:dyDescent="0.25">
      <c r="A5" s="69"/>
      <c r="B5" s="69"/>
      <c r="C5" s="70"/>
      <c r="D5" s="70"/>
      <c r="E5" s="66"/>
      <c r="F5" s="66"/>
      <c r="G5" s="66"/>
      <c r="H5" s="71"/>
      <c r="I5" s="71"/>
    </row>
    <row r="6" spans="1:9" ht="14" x14ac:dyDescent="0.3">
      <c r="A6" s="72"/>
      <c r="B6" s="72"/>
      <c r="C6" s="73"/>
      <c r="D6" s="73"/>
      <c r="E6" s="73"/>
      <c r="F6" s="73"/>
      <c r="G6" s="73"/>
      <c r="H6" s="73"/>
      <c r="I6" s="73"/>
    </row>
    <row r="7" spans="1:9" ht="18" x14ac:dyDescent="0.25">
      <c r="A7" s="393" t="s">
        <v>14</v>
      </c>
      <c r="B7" s="393"/>
      <c r="C7" s="393"/>
      <c r="D7" s="393"/>
      <c r="E7" s="393"/>
      <c r="F7" s="393"/>
      <c r="G7" s="393"/>
      <c r="H7" s="393"/>
      <c r="I7" s="393"/>
    </row>
    <row r="8" spans="1:9" ht="17.5" x14ac:dyDescent="0.25">
      <c r="A8" s="402" t="s">
        <v>112</v>
      </c>
      <c r="B8" s="402"/>
      <c r="C8" s="402"/>
      <c r="D8" s="402"/>
      <c r="E8" s="402"/>
      <c r="F8" s="402"/>
      <c r="G8" s="402"/>
      <c r="H8" s="402"/>
      <c r="I8" s="402"/>
    </row>
    <row r="9" spans="1:9" ht="17.5" x14ac:dyDescent="0.35">
      <c r="A9" s="82" t="s">
        <v>54</v>
      </c>
      <c r="B9" s="152">
        <v>44465</v>
      </c>
      <c r="C9" s="75"/>
      <c r="D9" s="75"/>
      <c r="E9" s="75"/>
      <c r="F9" s="75"/>
      <c r="G9" s="75"/>
      <c r="H9" s="75"/>
      <c r="I9" s="76"/>
    </row>
    <row r="10" spans="1:9" ht="15.5" x14ac:dyDescent="0.25">
      <c r="A10" s="78" t="s">
        <v>51</v>
      </c>
      <c r="B10" s="80" t="s">
        <v>52</v>
      </c>
      <c r="C10" s="80"/>
      <c r="D10" s="77"/>
      <c r="E10" s="77"/>
      <c r="F10" s="77"/>
      <c r="G10" s="79"/>
    </row>
    <row r="11" spans="1:9" ht="17.5" x14ac:dyDescent="0.35">
      <c r="A11" s="78" t="s">
        <v>53</v>
      </c>
      <c r="B11" s="80" t="s">
        <v>123</v>
      </c>
      <c r="C11" s="80"/>
      <c r="D11" s="108"/>
      <c r="E11" s="108"/>
      <c r="F11" s="77"/>
      <c r="G11" s="79"/>
    </row>
    <row r="12" spans="1:9" ht="15.5" x14ac:dyDescent="0.35">
      <c r="A12" s="82" t="s">
        <v>55</v>
      </c>
      <c r="B12" s="82" t="s">
        <v>117</v>
      </c>
      <c r="C12" s="82"/>
      <c r="D12" s="83"/>
      <c r="E12" s="83"/>
      <c r="F12" s="83"/>
      <c r="G12" s="83"/>
    </row>
    <row r="13" spans="1:9" ht="15.5" x14ac:dyDescent="0.35">
      <c r="A13" s="82" t="s">
        <v>56</v>
      </c>
      <c r="B13" s="80" t="s">
        <v>118</v>
      </c>
      <c r="C13" s="80"/>
      <c r="D13" s="79"/>
      <c r="E13" s="79"/>
      <c r="F13" s="79"/>
      <c r="G13" s="79"/>
    </row>
    <row r="14" spans="1:9" ht="15.5" x14ac:dyDescent="0.35">
      <c r="A14" s="82" t="s">
        <v>1</v>
      </c>
      <c r="B14" s="80">
        <f>SUM(D21:D30)</f>
        <v>4264</v>
      </c>
      <c r="C14" s="80"/>
      <c r="D14" s="83"/>
      <c r="E14" s="83"/>
      <c r="F14" s="83"/>
      <c r="G14" s="87"/>
    </row>
    <row r="15" spans="1:9" ht="15.5" x14ac:dyDescent="0.35">
      <c r="A15" s="82" t="s">
        <v>58</v>
      </c>
      <c r="B15" s="141" t="s">
        <v>59</v>
      </c>
      <c r="C15" s="88"/>
      <c r="D15" s="83"/>
      <c r="E15" s="83"/>
      <c r="F15" s="83"/>
      <c r="G15" s="79"/>
    </row>
    <row r="16" spans="1:9" ht="15.5" x14ac:dyDescent="0.35">
      <c r="A16" s="82" t="s">
        <v>60</v>
      </c>
      <c r="B16" s="90" t="s">
        <v>61</v>
      </c>
      <c r="C16" s="90"/>
      <c r="D16" s="83"/>
      <c r="E16" s="83"/>
      <c r="F16" s="83"/>
      <c r="G16" s="89"/>
    </row>
    <row r="17" spans="1:9" ht="18" x14ac:dyDescent="0.4">
      <c r="A17" s="81" t="s">
        <v>114</v>
      </c>
      <c r="B17" s="157" t="s">
        <v>115</v>
      </c>
      <c r="C17" s="82"/>
      <c r="D17" s="81"/>
      <c r="E17" s="81"/>
      <c r="F17" s="81"/>
      <c r="G17" s="81"/>
      <c r="H17" s="81"/>
      <c r="I17" s="82"/>
    </row>
    <row r="18" spans="1:9" ht="15.5" x14ac:dyDescent="0.25">
      <c r="A18" s="395" t="s">
        <v>5</v>
      </c>
      <c r="B18" s="400" t="s">
        <v>113</v>
      </c>
      <c r="C18" s="395" t="s">
        <v>62</v>
      </c>
      <c r="D18" s="395" t="s">
        <v>4</v>
      </c>
      <c r="E18" s="395" t="s">
        <v>63</v>
      </c>
      <c r="F18" s="395"/>
      <c r="G18" s="395"/>
      <c r="H18" s="395"/>
      <c r="I18" s="395" t="s">
        <v>64</v>
      </c>
    </row>
    <row r="19" spans="1:9" ht="31" x14ac:dyDescent="0.25">
      <c r="A19" s="395"/>
      <c r="B19" s="401"/>
      <c r="C19" s="395"/>
      <c r="D19" s="396"/>
      <c r="E19" s="91" t="s">
        <v>65</v>
      </c>
      <c r="F19" s="91" t="s">
        <v>8</v>
      </c>
      <c r="G19" s="91" t="s">
        <v>9</v>
      </c>
      <c r="H19" s="91" t="s">
        <v>10</v>
      </c>
      <c r="I19" s="395"/>
    </row>
    <row r="20" spans="1:9" ht="42" customHeight="1" x14ac:dyDescent="0.25">
      <c r="A20" s="127" t="s">
        <v>130</v>
      </c>
      <c r="B20" s="92">
        <v>140960</v>
      </c>
      <c r="C20" s="93" t="s">
        <v>125</v>
      </c>
      <c r="D20" s="92"/>
      <c r="E20" s="94"/>
      <c r="F20" s="138">
        <v>44344.375</v>
      </c>
      <c r="G20" s="138">
        <v>8.3333333333333329E-2</v>
      </c>
      <c r="H20" s="138">
        <f>F20+G20</f>
        <v>44344.458333333336</v>
      </c>
      <c r="I20" s="92" t="s">
        <v>68</v>
      </c>
    </row>
    <row r="21" spans="1:9" ht="33" customHeight="1" x14ac:dyDescent="0.25">
      <c r="A21" s="127" t="s">
        <v>70</v>
      </c>
      <c r="B21" s="92">
        <v>620960</v>
      </c>
      <c r="C21" s="93" t="s">
        <v>126</v>
      </c>
      <c r="D21" s="92">
        <v>1806</v>
      </c>
      <c r="E21" s="96">
        <v>2</v>
      </c>
      <c r="F21" s="138">
        <f>E21+H20</f>
        <v>44346.458333333336</v>
      </c>
      <c r="G21" s="138">
        <v>8.3333333333333329E-2</v>
      </c>
      <c r="H21" s="138">
        <f t="shared" ref="H21:H30" si="0">F21+G21</f>
        <v>44346.541666666672</v>
      </c>
      <c r="I21" s="92" t="s">
        <v>72</v>
      </c>
    </row>
    <row r="22" spans="1:9" ht="23.25" customHeight="1" x14ac:dyDescent="0.25">
      <c r="A22" s="127"/>
      <c r="B22" s="92"/>
      <c r="C22" s="93"/>
      <c r="D22" s="92"/>
      <c r="E22" s="96"/>
      <c r="F22" s="138"/>
      <c r="G22" s="138">
        <v>0.3125</v>
      </c>
      <c r="H22" s="138"/>
      <c r="I22" s="92"/>
    </row>
    <row r="23" spans="1:9" ht="27" customHeight="1" x14ac:dyDescent="0.25">
      <c r="A23" s="127" t="s">
        <v>70</v>
      </c>
      <c r="B23" s="92">
        <v>620960</v>
      </c>
      <c r="C23" s="93" t="s">
        <v>126</v>
      </c>
      <c r="D23" s="92"/>
      <c r="E23" s="96"/>
      <c r="F23" s="138">
        <f>G22+H21</f>
        <v>44346.854166666672</v>
      </c>
      <c r="G23" s="138">
        <v>4.1666666666666664E-2</v>
      </c>
      <c r="H23" s="138">
        <f t="shared" si="0"/>
        <v>44346.895833333336</v>
      </c>
      <c r="I23" s="92" t="s">
        <v>68</v>
      </c>
    </row>
    <row r="24" spans="1:9" ht="27" customHeight="1" x14ac:dyDescent="0.25">
      <c r="A24" s="127" t="s">
        <v>80</v>
      </c>
      <c r="B24" s="92">
        <v>625960</v>
      </c>
      <c r="C24" s="93" t="s">
        <v>81</v>
      </c>
      <c r="D24" s="92">
        <v>326</v>
      </c>
      <c r="E24" s="158">
        <v>0.27083333333333331</v>
      </c>
      <c r="F24" s="138">
        <f>E24+H23</f>
        <v>44347.166666666672</v>
      </c>
      <c r="G24" s="138">
        <v>8.3333333333333329E-2</v>
      </c>
      <c r="H24" s="138">
        <f t="shared" si="0"/>
        <v>44347.250000000007</v>
      </c>
      <c r="I24" s="159" t="s">
        <v>72</v>
      </c>
    </row>
    <row r="25" spans="1:9" ht="27" customHeight="1" x14ac:dyDescent="0.25">
      <c r="A25" s="127"/>
      <c r="B25" s="92"/>
      <c r="C25" s="93"/>
      <c r="D25" s="92"/>
      <c r="E25" s="96"/>
      <c r="F25" s="138"/>
      <c r="G25" s="138">
        <v>0.60416666666666663</v>
      </c>
      <c r="H25" s="138"/>
      <c r="I25" s="92"/>
    </row>
    <row r="26" spans="1:9" ht="27" customHeight="1" x14ac:dyDescent="0.25">
      <c r="A26" s="127" t="s">
        <v>80</v>
      </c>
      <c r="B26" s="92">
        <v>625960</v>
      </c>
      <c r="C26" s="93" t="s">
        <v>127</v>
      </c>
      <c r="D26" s="92"/>
      <c r="E26" s="96"/>
      <c r="F26" s="138">
        <f>G25+H24</f>
        <v>44347.854166666672</v>
      </c>
      <c r="G26" s="138">
        <v>4.1666666666666664E-2</v>
      </c>
      <c r="H26" s="138">
        <f t="shared" si="0"/>
        <v>44347.895833333336</v>
      </c>
      <c r="I26" s="92" t="s">
        <v>68</v>
      </c>
    </row>
    <row r="27" spans="1:9" ht="27" customHeight="1" x14ac:dyDescent="0.25">
      <c r="A27" s="127" t="s">
        <v>70</v>
      </c>
      <c r="B27" s="92">
        <v>620960</v>
      </c>
      <c r="C27" s="93" t="s">
        <v>126</v>
      </c>
      <c r="D27" s="92">
        <v>326</v>
      </c>
      <c r="E27" s="96">
        <v>0.27083333333333331</v>
      </c>
      <c r="F27" s="138">
        <f>E27+H26</f>
        <v>44348.166666666672</v>
      </c>
      <c r="G27" s="138">
        <v>4.1666666666666664E-2</v>
      </c>
      <c r="H27" s="138">
        <f t="shared" si="0"/>
        <v>44348.208333333336</v>
      </c>
      <c r="I27" s="92" t="s">
        <v>72</v>
      </c>
    </row>
    <row r="28" spans="1:9" ht="27" customHeight="1" x14ac:dyDescent="0.25">
      <c r="A28" s="127"/>
      <c r="B28" s="92"/>
      <c r="C28" s="93"/>
      <c r="D28" s="92"/>
      <c r="E28" s="96"/>
      <c r="F28" s="138"/>
      <c r="G28" s="138">
        <v>0.20833333333333334</v>
      </c>
      <c r="H28" s="138"/>
      <c r="I28" s="92"/>
    </row>
    <row r="29" spans="1:9" ht="27" customHeight="1" x14ac:dyDescent="0.25">
      <c r="A29" s="127" t="s">
        <v>70</v>
      </c>
      <c r="B29" s="92">
        <v>620960</v>
      </c>
      <c r="C29" s="93" t="s">
        <v>126</v>
      </c>
      <c r="D29" s="92"/>
      <c r="E29" s="96"/>
      <c r="F29" s="138">
        <f>G28+H27</f>
        <v>44348.416666666672</v>
      </c>
      <c r="G29" s="138">
        <v>8.3333333333333329E-2</v>
      </c>
      <c r="H29" s="138">
        <f t="shared" si="0"/>
        <v>44348.500000000007</v>
      </c>
      <c r="I29" s="92" t="s">
        <v>68</v>
      </c>
    </row>
    <row r="30" spans="1:9" ht="40.75" customHeight="1" x14ac:dyDescent="0.25">
      <c r="A30" s="127" t="s">
        <v>130</v>
      </c>
      <c r="B30" s="92">
        <v>140960</v>
      </c>
      <c r="C30" s="93" t="s">
        <v>125</v>
      </c>
      <c r="D30" s="92">
        <v>1806</v>
      </c>
      <c r="E30" s="96">
        <v>2</v>
      </c>
      <c r="F30" s="138">
        <f>E30+H29</f>
        <v>44350.500000000007</v>
      </c>
      <c r="G30" s="138">
        <v>8.3333333333333329E-2</v>
      </c>
      <c r="H30" s="138">
        <f t="shared" si="0"/>
        <v>44350.583333333343</v>
      </c>
      <c r="I30" s="92" t="s">
        <v>72</v>
      </c>
    </row>
    <row r="31" spans="1:9" ht="15.5" x14ac:dyDescent="0.35">
      <c r="A31" s="97"/>
      <c r="B31" s="97"/>
      <c r="C31" s="98"/>
      <c r="D31" s="99"/>
      <c r="E31" s="99"/>
      <c r="F31" s="100"/>
      <c r="G31" s="101"/>
      <c r="H31" s="101"/>
      <c r="I31" s="102"/>
    </row>
    <row r="32" spans="1:9" ht="15.5" x14ac:dyDescent="0.35">
      <c r="A32" s="97" t="s">
        <v>73</v>
      </c>
      <c r="B32" s="143">
        <f>SUM(E21:E30,G20:G30)</f>
        <v>6.208333333333333</v>
      </c>
      <c r="C32" s="103" t="s">
        <v>121</v>
      </c>
      <c r="D32" s="99"/>
      <c r="E32" s="99"/>
      <c r="F32" s="100"/>
      <c r="G32" s="101"/>
      <c r="H32" s="101"/>
      <c r="I32" s="102"/>
    </row>
    <row r="33" spans="1:9" ht="15.5" x14ac:dyDescent="0.3">
      <c r="A33" s="104" t="s">
        <v>74</v>
      </c>
      <c r="B33" s="142">
        <f>SUM(E21:E30)</f>
        <v>4.541666666666667</v>
      </c>
      <c r="C33" s="103" t="s">
        <v>121</v>
      </c>
      <c r="D33" s="105"/>
      <c r="E33" s="100"/>
      <c r="F33" s="99"/>
      <c r="G33" s="106" t="s">
        <v>75</v>
      </c>
      <c r="H33" s="106"/>
      <c r="I33" s="106"/>
    </row>
    <row r="34" spans="1:9" ht="15.5" x14ac:dyDescent="0.35">
      <c r="A34" s="104" t="s">
        <v>119</v>
      </c>
      <c r="B34" s="142">
        <f>SUM(G20:G21,G23:G24,G26:G27,G29:G30)</f>
        <v>0.54166666666666663</v>
      </c>
      <c r="C34" s="103" t="s">
        <v>121</v>
      </c>
      <c r="D34" s="99"/>
      <c r="E34" s="99"/>
      <c r="F34" s="105"/>
      <c r="G34" s="101"/>
      <c r="H34" s="107"/>
      <c r="I34" s="102"/>
    </row>
    <row r="35" spans="1:9" ht="15.5" x14ac:dyDescent="0.35">
      <c r="A35" s="104" t="s">
        <v>120</v>
      </c>
      <c r="B35" s="142">
        <f>SUM(G22,G25,G28)</f>
        <v>1.125</v>
      </c>
      <c r="C35" s="103" t="s">
        <v>121</v>
      </c>
      <c r="D35" s="105"/>
      <c r="E35" s="99"/>
      <c r="F35" s="100"/>
      <c r="G35" s="101"/>
      <c r="H35" s="101"/>
      <c r="I35" s="102"/>
    </row>
    <row r="36" spans="1:9" ht="15.5" x14ac:dyDescent="0.35">
      <c r="A36" s="81"/>
      <c r="B36" s="81"/>
      <c r="C36" s="81"/>
      <c r="D36" s="81"/>
      <c r="E36" s="81"/>
      <c r="F36" s="81"/>
      <c r="G36" s="81"/>
      <c r="H36" s="81"/>
      <c r="I36" s="81"/>
    </row>
    <row r="37" spans="1:9" ht="15.5" x14ac:dyDescent="0.35">
      <c r="A37" s="86" t="s">
        <v>122</v>
      </c>
      <c r="B37" s="81"/>
      <c r="C37" s="392"/>
      <c r="D37" s="392"/>
      <c r="E37" s="392"/>
      <c r="F37" s="392"/>
      <c r="G37" s="392"/>
      <c r="H37" s="392"/>
      <c r="I37" s="81"/>
    </row>
  </sheetData>
  <mergeCells count="9">
    <mergeCell ref="B18:B19"/>
    <mergeCell ref="A7:I7"/>
    <mergeCell ref="C37:H37"/>
    <mergeCell ref="A8:I8"/>
    <mergeCell ref="A18:A19"/>
    <mergeCell ref="C18:C19"/>
    <mergeCell ref="D18:D19"/>
    <mergeCell ref="E18:H18"/>
    <mergeCell ref="I18:I19"/>
  </mergeCells>
  <printOptions horizontalCentered="1" verticalCentered="1"/>
  <pageMargins left="0" right="0" top="0" bottom="0" header="0" footer="0"/>
  <pageSetup paperSize="9" scale="6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7"/>
  <sheetViews>
    <sheetView view="pageBreakPreview" zoomScale="80" zoomScaleNormal="100" zoomScaleSheetLayoutView="80" workbookViewId="0">
      <selection activeCell="D27" sqref="D27"/>
    </sheetView>
  </sheetViews>
  <sheetFormatPr defaultColWidth="9.1796875" defaultRowHeight="15.5" x14ac:dyDescent="0.35"/>
  <cols>
    <col min="1" max="1" width="37.1796875" style="134" customWidth="1"/>
    <col min="2" max="2" width="24.81640625" style="134" customWidth="1"/>
    <col min="3" max="3" width="44.54296875" style="134" customWidth="1"/>
    <col min="4" max="4" width="23.453125" style="134" customWidth="1"/>
    <col min="5" max="7" width="11.7265625" style="134" customWidth="1"/>
    <col min="8" max="8" width="14" style="134" customWidth="1"/>
    <col min="9" max="9" width="41.54296875" style="134" customWidth="1"/>
    <col min="10" max="10" width="63" style="134" customWidth="1"/>
    <col min="11" max="16384" width="9.1796875" style="134"/>
  </cols>
  <sheetData>
    <row r="1" spans="1:9" x14ac:dyDescent="0.35">
      <c r="A1" s="160" t="s">
        <v>12</v>
      </c>
      <c r="B1" s="160"/>
      <c r="C1" s="160" t="s">
        <v>12</v>
      </c>
      <c r="D1" s="145"/>
      <c r="E1" s="146"/>
      <c r="F1" s="146"/>
      <c r="G1" s="147"/>
      <c r="H1" s="160"/>
      <c r="I1" s="160" t="s">
        <v>13</v>
      </c>
    </row>
    <row r="2" spans="1:9" ht="46.5" x14ac:dyDescent="0.35">
      <c r="A2" s="56" t="s">
        <v>109</v>
      </c>
      <c r="B2" s="56"/>
      <c r="C2" s="49" t="s">
        <v>129</v>
      </c>
      <c r="D2" s="153"/>
      <c r="E2" s="154"/>
      <c r="F2" s="154"/>
      <c r="G2" s="154"/>
      <c r="H2" s="60"/>
      <c r="I2" s="60" t="s">
        <v>85</v>
      </c>
    </row>
    <row r="3" spans="1:9" x14ac:dyDescent="0.35">
      <c r="A3" s="149" t="s">
        <v>128</v>
      </c>
      <c r="B3" s="149"/>
      <c r="C3" s="48" t="s">
        <v>116</v>
      </c>
      <c r="D3" s="150"/>
      <c r="E3" s="151"/>
      <c r="F3" s="151"/>
      <c r="G3" s="151"/>
      <c r="H3" s="64"/>
      <c r="I3" s="48" t="s">
        <v>124</v>
      </c>
    </row>
    <row r="4" spans="1:9" x14ac:dyDescent="0.35">
      <c r="A4" s="140">
        <f>B9</f>
        <v>44841</v>
      </c>
      <c r="B4" s="48"/>
      <c r="C4" s="140">
        <f>B9</f>
        <v>44841</v>
      </c>
      <c r="D4" s="155"/>
      <c r="E4" s="155"/>
      <c r="F4" s="155"/>
      <c r="G4" s="155"/>
      <c r="H4" s="161"/>
      <c r="I4" s="140">
        <f>B9</f>
        <v>44841</v>
      </c>
    </row>
    <row r="5" spans="1:9" x14ac:dyDescent="0.35">
      <c r="A5" s="89"/>
      <c r="B5" s="89"/>
      <c r="C5" s="162"/>
      <c r="D5" s="162"/>
      <c r="E5" s="155"/>
      <c r="F5" s="155"/>
      <c r="G5" s="155"/>
      <c r="H5" s="163"/>
      <c r="I5" s="163"/>
    </row>
    <row r="6" spans="1:9" x14ac:dyDescent="0.35">
      <c r="A6" s="164"/>
      <c r="B6" s="164"/>
      <c r="C6" s="81"/>
      <c r="D6" s="81"/>
      <c r="E6" s="81"/>
      <c r="F6" s="81"/>
      <c r="G6" s="81"/>
      <c r="H6" s="81"/>
      <c r="I6" s="81"/>
    </row>
    <row r="7" spans="1:9" x14ac:dyDescent="0.35">
      <c r="A7" s="403" t="s">
        <v>14</v>
      </c>
      <c r="B7" s="403"/>
      <c r="C7" s="403"/>
      <c r="D7" s="403"/>
      <c r="E7" s="403"/>
      <c r="F7" s="403"/>
      <c r="G7" s="403"/>
      <c r="H7" s="403"/>
      <c r="I7" s="403"/>
    </row>
    <row r="8" spans="1:9" x14ac:dyDescent="0.35">
      <c r="A8" s="404" t="s">
        <v>112</v>
      </c>
      <c r="B8" s="404"/>
      <c r="C8" s="404"/>
      <c r="D8" s="404"/>
      <c r="E8" s="404"/>
      <c r="F8" s="404"/>
      <c r="G8" s="404"/>
      <c r="H8" s="404"/>
      <c r="I8" s="404"/>
    </row>
    <row r="9" spans="1:9" x14ac:dyDescent="0.35">
      <c r="A9" s="82" t="s">
        <v>54</v>
      </c>
      <c r="B9" s="152">
        <v>44841</v>
      </c>
      <c r="C9" s="165"/>
      <c r="D9" s="165"/>
      <c r="E9" s="165"/>
      <c r="F9" s="165"/>
      <c r="G9" s="165"/>
      <c r="H9" s="165"/>
      <c r="I9" s="166"/>
    </row>
    <row r="10" spans="1:9" x14ac:dyDescent="0.35">
      <c r="A10" s="78" t="s">
        <v>51</v>
      </c>
      <c r="B10" s="80" t="s">
        <v>52</v>
      </c>
      <c r="C10" s="80"/>
      <c r="D10" s="77"/>
      <c r="E10" s="77"/>
      <c r="F10" s="77"/>
      <c r="G10" s="79"/>
    </row>
    <row r="11" spans="1:9" x14ac:dyDescent="0.35">
      <c r="A11" s="78" t="s">
        <v>53</v>
      </c>
      <c r="B11" s="168" t="s">
        <v>123</v>
      </c>
      <c r="C11" s="80"/>
      <c r="D11" s="167"/>
      <c r="E11" s="167"/>
      <c r="F11" s="77"/>
      <c r="G11" s="79"/>
    </row>
    <row r="12" spans="1:9" x14ac:dyDescent="0.35">
      <c r="A12" s="82" t="s">
        <v>55</v>
      </c>
      <c r="B12" s="82" t="s">
        <v>117</v>
      </c>
      <c r="C12" s="82"/>
      <c r="D12" s="83"/>
      <c r="E12" s="83"/>
      <c r="F12" s="83"/>
      <c r="G12" s="83"/>
    </row>
    <row r="13" spans="1:9" x14ac:dyDescent="0.35">
      <c r="A13" s="82" t="s">
        <v>56</v>
      </c>
      <c r="B13" s="80" t="s">
        <v>118</v>
      </c>
      <c r="C13" s="80"/>
      <c r="D13" s="79"/>
      <c r="E13" s="79"/>
      <c r="F13" s="79"/>
      <c r="G13" s="79"/>
    </row>
    <row r="14" spans="1:9" x14ac:dyDescent="0.35">
      <c r="A14" s="82" t="s">
        <v>1</v>
      </c>
      <c r="B14" s="80">
        <f>SUM(D21:D30)</f>
        <v>4264</v>
      </c>
      <c r="C14" s="80"/>
      <c r="D14" s="83"/>
      <c r="E14" s="83"/>
      <c r="F14" s="83"/>
      <c r="G14" s="87"/>
    </row>
    <row r="15" spans="1:9" x14ac:dyDescent="0.35">
      <c r="A15" s="82" t="s">
        <v>58</v>
      </c>
      <c r="B15" s="141" t="s">
        <v>59</v>
      </c>
      <c r="C15" s="88"/>
      <c r="D15" s="83"/>
      <c r="E15" s="83"/>
      <c r="F15" s="83"/>
      <c r="G15" s="79"/>
    </row>
    <row r="16" spans="1:9" x14ac:dyDescent="0.35">
      <c r="A16" s="82" t="s">
        <v>60</v>
      </c>
      <c r="B16" s="90" t="s">
        <v>61</v>
      </c>
      <c r="C16" s="90"/>
      <c r="D16" s="83"/>
      <c r="E16" s="83"/>
      <c r="F16" s="83"/>
      <c r="G16" s="89"/>
    </row>
    <row r="17" spans="1:9" x14ac:dyDescent="0.35">
      <c r="A17" s="81" t="s">
        <v>114</v>
      </c>
      <c r="B17" s="81" t="s">
        <v>115</v>
      </c>
      <c r="C17" s="82"/>
      <c r="D17" s="81"/>
      <c r="E17" s="81"/>
      <c r="F17" s="81"/>
      <c r="G17" s="81"/>
      <c r="H17" s="81"/>
      <c r="I17" s="82"/>
    </row>
    <row r="18" spans="1:9" x14ac:dyDescent="0.35">
      <c r="A18" s="395" t="s">
        <v>5</v>
      </c>
      <c r="B18" s="400" t="s">
        <v>113</v>
      </c>
      <c r="C18" s="395" t="s">
        <v>62</v>
      </c>
      <c r="D18" s="395" t="s">
        <v>4</v>
      </c>
      <c r="E18" s="395" t="s">
        <v>63</v>
      </c>
      <c r="F18" s="395"/>
      <c r="G18" s="395"/>
      <c r="H18" s="395"/>
      <c r="I18" s="395" t="s">
        <v>64</v>
      </c>
    </row>
    <row r="19" spans="1:9" ht="31" x14ac:dyDescent="0.35">
      <c r="A19" s="395"/>
      <c r="B19" s="401"/>
      <c r="C19" s="395"/>
      <c r="D19" s="396"/>
      <c r="E19" s="91" t="s">
        <v>133</v>
      </c>
      <c r="F19" s="91" t="s">
        <v>134</v>
      </c>
      <c r="G19" s="91" t="s">
        <v>135</v>
      </c>
      <c r="H19" s="91" t="s">
        <v>136</v>
      </c>
      <c r="I19" s="395"/>
    </row>
    <row r="20" spans="1:9" ht="31" x14ac:dyDescent="0.35">
      <c r="A20" s="127" t="s">
        <v>130</v>
      </c>
      <c r="B20" s="92">
        <v>140960</v>
      </c>
      <c r="C20" s="93" t="s">
        <v>125</v>
      </c>
      <c r="D20" s="92"/>
      <c r="E20" s="94"/>
      <c r="F20" s="138">
        <v>44344.375</v>
      </c>
      <c r="G20" s="138">
        <v>8.3333333333333329E-2</v>
      </c>
      <c r="H20" s="138">
        <f>F20+G20</f>
        <v>44344.458333333336</v>
      </c>
      <c r="I20" s="92" t="s">
        <v>131</v>
      </c>
    </row>
    <row r="21" spans="1:9" x14ac:dyDescent="0.35">
      <c r="A21" s="127" t="s">
        <v>70</v>
      </c>
      <c r="B21" s="92">
        <v>620960</v>
      </c>
      <c r="C21" s="93" t="s">
        <v>126</v>
      </c>
      <c r="D21" s="92">
        <v>1806</v>
      </c>
      <c r="E21" s="96">
        <v>2</v>
      </c>
      <c r="F21" s="138">
        <f>E21+H20</f>
        <v>44346.458333333336</v>
      </c>
      <c r="G21" s="138">
        <v>8.3333333333333329E-2</v>
      </c>
      <c r="H21" s="138">
        <f t="shared" ref="H21:H30" si="0">F21+G21</f>
        <v>44346.541666666672</v>
      </c>
      <c r="I21" s="92" t="s">
        <v>132</v>
      </c>
    </row>
    <row r="22" spans="1:9" x14ac:dyDescent="0.35">
      <c r="A22" s="127"/>
      <c r="B22" s="92"/>
      <c r="C22" s="93"/>
      <c r="D22" s="92"/>
      <c r="E22" s="96"/>
      <c r="F22" s="138"/>
      <c r="G22" s="138">
        <v>0.3125</v>
      </c>
      <c r="H22" s="138"/>
      <c r="I22" s="92"/>
    </row>
    <row r="23" spans="1:9" x14ac:dyDescent="0.35">
      <c r="A23" s="127" t="s">
        <v>70</v>
      </c>
      <c r="B23" s="92">
        <v>620960</v>
      </c>
      <c r="C23" s="93" t="s">
        <v>126</v>
      </c>
      <c r="D23" s="92"/>
      <c r="E23" s="96"/>
      <c r="F23" s="138">
        <f>G22+H21</f>
        <v>44346.854166666672</v>
      </c>
      <c r="G23" s="138">
        <v>4.1666666666666664E-2</v>
      </c>
      <c r="H23" s="138">
        <f t="shared" si="0"/>
        <v>44346.895833333336</v>
      </c>
      <c r="I23" s="92" t="s">
        <v>131</v>
      </c>
    </row>
    <row r="24" spans="1:9" x14ac:dyDescent="0.35">
      <c r="A24" s="127" t="s">
        <v>80</v>
      </c>
      <c r="B24" s="92">
        <v>625960</v>
      </c>
      <c r="C24" s="93" t="s">
        <v>81</v>
      </c>
      <c r="D24" s="92">
        <v>326</v>
      </c>
      <c r="E24" s="158">
        <v>0.27083333333333331</v>
      </c>
      <c r="F24" s="138">
        <f>E24+H23</f>
        <v>44347.166666666672</v>
      </c>
      <c r="G24" s="138">
        <v>8.3333333333333329E-2</v>
      </c>
      <c r="H24" s="138">
        <f t="shared" si="0"/>
        <v>44347.250000000007</v>
      </c>
      <c r="I24" s="92" t="s">
        <v>132</v>
      </c>
    </row>
    <row r="25" spans="1:9" x14ac:dyDescent="0.35">
      <c r="A25" s="127"/>
      <c r="B25" s="92"/>
      <c r="C25" s="93"/>
      <c r="D25" s="92"/>
      <c r="E25" s="96"/>
      <c r="F25" s="138"/>
      <c r="G25" s="138">
        <v>0.60416666666666663</v>
      </c>
      <c r="H25" s="138"/>
      <c r="I25" s="92"/>
    </row>
    <row r="26" spans="1:9" x14ac:dyDescent="0.35">
      <c r="A26" s="127" t="s">
        <v>80</v>
      </c>
      <c r="B26" s="92">
        <v>625960</v>
      </c>
      <c r="C26" s="93" t="s">
        <v>127</v>
      </c>
      <c r="D26" s="92"/>
      <c r="E26" s="96"/>
      <c r="F26" s="138">
        <f>G25+H24</f>
        <v>44347.854166666672</v>
      </c>
      <c r="G26" s="138">
        <v>4.1666666666666664E-2</v>
      </c>
      <c r="H26" s="138">
        <f t="shared" si="0"/>
        <v>44347.895833333336</v>
      </c>
      <c r="I26" s="92" t="s">
        <v>131</v>
      </c>
    </row>
    <row r="27" spans="1:9" x14ac:dyDescent="0.35">
      <c r="A27" s="127" t="s">
        <v>70</v>
      </c>
      <c r="B27" s="92">
        <v>620960</v>
      </c>
      <c r="C27" s="93" t="s">
        <v>126</v>
      </c>
      <c r="D27" s="92">
        <v>326</v>
      </c>
      <c r="E27" s="96">
        <v>0.27083333333333331</v>
      </c>
      <c r="F27" s="138">
        <f>E27+H26</f>
        <v>44348.166666666672</v>
      </c>
      <c r="G27" s="138">
        <v>4.1666666666666664E-2</v>
      </c>
      <c r="H27" s="138">
        <f t="shared" si="0"/>
        <v>44348.208333333336</v>
      </c>
      <c r="I27" s="92" t="s">
        <v>132</v>
      </c>
    </row>
    <row r="28" spans="1:9" x14ac:dyDescent="0.35">
      <c r="A28" s="127"/>
      <c r="B28" s="92"/>
      <c r="C28" s="93"/>
      <c r="D28" s="92"/>
      <c r="E28" s="96"/>
      <c r="F28" s="138"/>
      <c r="G28" s="138">
        <v>0.20833333333333334</v>
      </c>
      <c r="H28" s="138"/>
      <c r="I28" s="92"/>
    </row>
    <row r="29" spans="1:9" x14ac:dyDescent="0.35">
      <c r="A29" s="127" t="s">
        <v>70</v>
      </c>
      <c r="B29" s="92">
        <v>620960</v>
      </c>
      <c r="C29" s="93" t="s">
        <v>126</v>
      </c>
      <c r="D29" s="92"/>
      <c r="E29" s="96"/>
      <c r="F29" s="138">
        <f>G28+H27</f>
        <v>44348.416666666672</v>
      </c>
      <c r="G29" s="138">
        <v>8.3333333333333329E-2</v>
      </c>
      <c r="H29" s="138">
        <f t="shared" si="0"/>
        <v>44348.500000000007</v>
      </c>
      <c r="I29" s="92" t="s">
        <v>131</v>
      </c>
    </row>
    <row r="30" spans="1:9" ht="31" x14ac:dyDescent="0.35">
      <c r="A30" s="127" t="s">
        <v>130</v>
      </c>
      <c r="B30" s="92">
        <v>140960</v>
      </c>
      <c r="C30" s="93" t="s">
        <v>125</v>
      </c>
      <c r="D30" s="92">
        <v>1806</v>
      </c>
      <c r="E30" s="96">
        <v>2</v>
      </c>
      <c r="F30" s="138">
        <f>E30+H29</f>
        <v>44350.500000000007</v>
      </c>
      <c r="G30" s="138">
        <v>8.3333333333333329E-2</v>
      </c>
      <c r="H30" s="138">
        <f t="shared" si="0"/>
        <v>44350.583333333343</v>
      </c>
      <c r="I30" s="92" t="s">
        <v>132</v>
      </c>
    </row>
    <row r="31" spans="1:9" x14ac:dyDescent="0.35">
      <c r="A31" s="97"/>
      <c r="B31" s="97"/>
      <c r="C31" s="98"/>
      <c r="D31" s="99"/>
      <c r="E31" s="99"/>
      <c r="F31" s="100"/>
      <c r="G31" s="101"/>
      <c r="H31" s="101"/>
      <c r="I31" s="102"/>
    </row>
    <row r="32" spans="1:9" x14ac:dyDescent="0.35">
      <c r="A32" s="97" t="s">
        <v>73</v>
      </c>
      <c r="B32" s="143">
        <f>SUM(E21:E30,G20:G30)</f>
        <v>6.208333333333333</v>
      </c>
      <c r="C32" s="103" t="s">
        <v>121</v>
      </c>
      <c r="D32" s="99"/>
      <c r="E32" s="99"/>
      <c r="F32" s="100"/>
      <c r="G32" s="101"/>
      <c r="H32" s="101"/>
      <c r="I32" s="102"/>
    </row>
    <row r="33" spans="1:9" x14ac:dyDescent="0.35">
      <c r="A33" s="104" t="s">
        <v>74</v>
      </c>
      <c r="B33" s="142">
        <f>SUM(E21:E30)</f>
        <v>4.541666666666667</v>
      </c>
      <c r="C33" s="103" t="s">
        <v>121</v>
      </c>
      <c r="D33" s="105"/>
      <c r="E33" s="100"/>
      <c r="F33" s="99"/>
      <c r="G33" s="106" t="s">
        <v>75</v>
      </c>
      <c r="H33" s="106"/>
      <c r="I33" s="106"/>
    </row>
    <row r="34" spans="1:9" x14ac:dyDescent="0.35">
      <c r="A34" s="104" t="s">
        <v>119</v>
      </c>
      <c r="B34" s="142">
        <f>SUM(G20:G21,G23:G24,G26:G27,G29:G30)</f>
        <v>0.54166666666666663</v>
      </c>
      <c r="C34" s="103" t="s">
        <v>121</v>
      </c>
      <c r="D34" s="99"/>
      <c r="E34" s="99"/>
      <c r="F34" s="105"/>
      <c r="G34" s="101"/>
      <c r="H34" s="107"/>
      <c r="I34" s="102"/>
    </row>
    <row r="35" spans="1:9" x14ac:dyDescent="0.35">
      <c r="A35" s="104" t="s">
        <v>120</v>
      </c>
      <c r="B35" s="142">
        <f>SUM(G22,G25,G28)</f>
        <v>1.125</v>
      </c>
      <c r="C35" s="103" t="s">
        <v>121</v>
      </c>
      <c r="D35" s="105"/>
      <c r="E35" s="99"/>
      <c r="F35" s="100"/>
      <c r="G35" s="101"/>
      <c r="H35" s="101"/>
      <c r="I35" s="102"/>
    </row>
    <row r="36" spans="1:9" x14ac:dyDescent="0.35">
      <c r="A36" s="81"/>
      <c r="B36" s="81"/>
      <c r="C36" s="81"/>
      <c r="D36" s="81"/>
      <c r="E36" s="81"/>
      <c r="F36" s="81"/>
      <c r="G36" s="81"/>
      <c r="H36" s="81"/>
      <c r="I36" s="81"/>
    </row>
    <row r="37" spans="1:9" x14ac:dyDescent="0.35">
      <c r="A37" s="86" t="s">
        <v>122</v>
      </c>
      <c r="B37" s="81"/>
      <c r="C37" s="392"/>
      <c r="D37" s="392"/>
      <c r="E37" s="392"/>
      <c r="F37" s="392"/>
      <c r="G37" s="392"/>
      <c r="H37" s="392"/>
      <c r="I37" s="81"/>
    </row>
  </sheetData>
  <mergeCells count="9">
    <mergeCell ref="C37:H37"/>
    <mergeCell ref="A7:I7"/>
    <mergeCell ref="A8:I8"/>
    <mergeCell ref="A18:A19"/>
    <mergeCell ref="B18:B19"/>
    <mergeCell ref="C18:C19"/>
    <mergeCell ref="D18:D19"/>
    <mergeCell ref="E18:H18"/>
    <mergeCell ref="I18:I19"/>
  </mergeCells>
  <pageMargins left="0.7" right="0.7" top="0.75" bottom="0.75" header="0.3" footer="0.3"/>
  <pageSetup paperSize="9" scale="3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37</vt:i4>
      </vt:variant>
      <vt:variant>
        <vt:lpstr>Именованные диапазоны</vt:lpstr>
      </vt:variant>
      <vt:variant>
        <vt:i4>4</vt:i4>
      </vt:variant>
    </vt:vector>
  </HeadingPairs>
  <TitlesOfParts>
    <vt:vector size="41" baseType="lpstr">
      <vt:lpstr>ДЕЙСТ 01.03.16г</vt:lpstr>
      <vt:lpstr>КМ</vt:lpstr>
      <vt:lpstr>18.06.19</vt:lpstr>
      <vt:lpstr>Т-Н-М</vt:lpstr>
      <vt:lpstr>проект</vt:lpstr>
      <vt:lpstr>АСЦ-Екат-Тмн корр</vt:lpstr>
      <vt:lpstr>на 25.06</vt:lpstr>
      <vt:lpstr>26.09.2021</vt:lpstr>
      <vt:lpstr>07.10.2022</vt:lpstr>
      <vt:lpstr>05.01.2023</vt:lpstr>
      <vt:lpstr>14.02.2023</vt:lpstr>
      <vt:lpstr>04.10.2022</vt:lpstr>
      <vt:lpstr>16.07.2023</vt:lpstr>
      <vt:lpstr>01.07.2024</vt:lpstr>
      <vt:lpstr>03.07.2024 нечет</vt:lpstr>
      <vt:lpstr>02.07.2024 чет</vt:lpstr>
      <vt:lpstr>01.08.2024 чет</vt:lpstr>
      <vt:lpstr>15.08.2024 нечет </vt:lpstr>
      <vt:lpstr>01.09.2024 чет </vt:lpstr>
      <vt:lpstr>01.09.2024 нечет  </vt:lpstr>
      <vt:lpstr>08.10.2024</vt:lpstr>
      <vt:lpstr>24.12.2024</vt:lpstr>
      <vt:lpstr>10.02.2025</vt:lpstr>
      <vt:lpstr>проект под АТП</vt:lpstr>
      <vt:lpstr>01.03.2025</vt:lpstr>
      <vt:lpstr>09.06.2025 20т 110м3 нечет </vt:lpstr>
      <vt:lpstr>10.06.2025 20т 110м3 чет </vt:lpstr>
      <vt:lpstr>01.07.2025 20т 82м3 нечет  </vt:lpstr>
      <vt:lpstr>26.07.2025 чет</vt:lpstr>
      <vt:lpstr>01.08.2025</vt:lpstr>
      <vt:lpstr>проект зерк</vt:lpstr>
      <vt:lpstr>проект зерк действ</vt:lpstr>
      <vt:lpstr>20.11.2025</vt:lpstr>
      <vt:lpstr>проект 16.01.2026</vt:lpstr>
      <vt:lpstr>15.01.2026г ежд</vt:lpstr>
      <vt:lpstr>ПРОЕКТ КОРР</vt:lpstr>
      <vt:lpstr>Лист1</vt:lpstr>
      <vt:lpstr>'26.09.2021'!Область_печати</vt:lpstr>
      <vt:lpstr>'АСЦ-Екат-Тмн корр'!Область_печати</vt:lpstr>
      <vt:lpstr>'на 25.06'!Область_печати</vt:lpstr>
      <vt:lpstr>проект!Область_печати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Holodkova</dc:creator>
  <cp:lastModifiedBy>Лемешко Сергей Олегович</cp:lastModifiedBy>
  <cp:lastPrinted>2023-03-02T09:46:57Z</cp:lastPrinted>
  <dcterms:created xsi:type="dcterms:W3CDTF">2009-11-24T13:03:20Z</dcterms:created>
  <dcterms:modified xsi:type="dcterms:W3CDTF">2026-01-20T08:10:38Z</dcterms:modified>
</cp:coreProperties>
</file>