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СТРОИТЕЛЬНЫЙ ОТДЕЛ\Общая папка\Березина\Беринг 3\тендер\Кирпичная кладка\"/>
    </mc:Choice>
  </mc:AlternateContent>
  <bookViews>
    <workbookView xWindow="0" yWindow="0" windowWidth="28800" windowHeight="11730"/>
  </bookViews>
  <sheets>
    <sheet name="Смета контракта. Кирпичная клад" sheetId="1" r:id="rId1"/>
  </sheets>
  <definedNames>
    <definedName name="_xlnm.Print_Titles" localSheetId="0">'Смета контракта. Кирпичная клад'!#REF!</definedName>
    <definedName name="_xlnm.Print_Area" localSheetId="0">'Смета контракта. Кирпичная клад'!$A$1:$K$107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42" i="1" l="1"/>
  <c r="F54" i="1" l="1"/>
  <c r="F53" i="1"/>
  <c r="F83" i="1" l="1"/>
  <c r="F82" i="1"/>
  <c r="F81" i="1"/>
  <c r="F80" i="1"/>
  <c r="F88" i="1"/>
  <c r="F86" i="1"/>
  <c r="F85" i="1"/>
  <c r="I81" i="1" l="1"/>
  <c r="K81" i="1" s="1"/>
  <c r="I82" i="1"/>
  <c r="K82" i="1" s="1"/>
  <c r="I90" i="1"/>
  <c r="K90" i="1" s="1"/>
  <c r="I91" i="1"/>
  <c r="K91" i="1" s="1"/>
  <c r="I92" i="1"/>
  <c r="K92" i="1" s="1"/>
  <c r="I93" i="1"/>
  <c r="K93" i="1" s="1"/>
  <c r="I97" i="1"/>
  <c r="K97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80" i="1"/>
  <c r="K80" i="1" s="1"/>
  <c r="J83" i="1"/>
  <c r="K83" i="1" s="1"/>
  <c r="J89" i="1"/>
  <c r="K89" i="1" s="1"/>
  <c r="J94" i="1"/>
  <c r="K94" i="1" s="1"/>
  <c r="J95" i="1"/>
  <c r="K95" i="1" s="1"/>
  <c r="J96" i="1"/>
  <c r="K96" i="1" s="1"/>
  <c r="J98" i="1"/>
  <c r="K98" i="1" s="1"/>
  <c r="J79" i="1"/>
  <c r="K79" i="1" s="1"/>
  <c r="I65" i="1"/>
  <c r="K65" i="1" s="1"/>
  <c r="I66" i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4" i="1"/>
  <c r="K74" i="1" s="1"/>
  <c r="I75" i="1"/>
  <c r="K75" i="1" s="1"/>
  <c r="I76" i="1"/>
  <c r="K76" i="1" s="1"/>
  <c r="I64" i="1"/>
  <c r="J73" i="1"/>
  <c r="K73" i="1" s="1"/>
  <c r="J63" i="1"/>
  <c r="J52" i="1"/>
  <c r="K52" i="1" s="1"/>
  <c r="J58" i="1"/>
  <c r="K58" i="1" s="1"/>
  <c r="J59" i="1"/>
  <c r="K59" i="1" s="1"/>
  <c r="J60" i="1"/>
  <c r="K60" i="1" s="1"/>
  <c r="J50" i="1"/>
  <c r="K50" i="1" s="1"/>
  <c r="I51" i="1"/>
  <c r="K51" i="1" s="1"/>
  <c r="I56" i="1"/>
  <c r="K56" i="1" s="1"/>
  <c r="J47" i="1"/>
  <c r="J48" i="1" s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I42" i="1"/>
  <c r="I43" i="1"/>
  <c r="K43" i="1" s="1"/>
  <c r="I44" i="1"/>
  <c r="K44" i="1" s="1"/>
  <c r="I41" i="1"/>
  <c r="K41" i="1" s="1"/>
  <c r="J40" i="1"/>
  <c r="J45" i="1" s="1"/>
  <c r="I35" i="1"/>
  <c r="K35" i="1" s="1"/>
  <c r="I36" i="1"/>
  <c r="K36" i="1" s="1"/>
  <c r="I34" i="1"/>
  <c r="K34" i="1" s="1"/>
  <c r="J33" i="1"/>
  <c r="I37" i="1"/>
  <c r="K37" i="1" s="1"/>
  <c r="K64" i="1" l="1"/>
  <c r="I77" i="1"/>
  <c r="J77" i="1"/>
  <c r="K107" i="1"/>
  <c r="I107" i="1"/>
  <c r="J107" i="1"/>
  <c r="K66" i="1"/>
  <c r="K63" i="1"/>
  <c r="J38" i="1"/>
  <c r="K40" i="1"/>
  <c r="K61" i="1"/>
  <c r="I61" i="1"/>
  <c r="J61" i="1"/>
  <c r="K47" i="1"/>
  <c r="K48" i="1" s="1"/>
  <c r="I45" i="1"/>
  <c r="K33" i="1"/>
  <c r="K38" i="1" s="1"/>
  <c r="K42" i="1"/>
  <c r="I38" i="1"/>
  <c r="I30" i="1"/>
  <c r="K30" i="1" s="1"/>
  <c r="I29" i="1"/>
  <c r="K29" i="1" s="1"/>
  <c r="I28" i="1"/>
  <c r="K28" i="1" s="1"/>
  <c r="I27" i="1"/>
  <c r="J26" i="1"/>
  <c r="J31" i="1" s="1"/>
  <c r="I31" i="1" l="1"/>
  <c r="K77" i="1"/>
  <c r="K45" i="1"/>
  <c r="K26" i="1"/>
  <c r="K27" i="1"/>
  <c r="I21" i="1"/>
  <c r="K21" i="1" s="1"/>
  <c r="I23" i="1"/>
  <c r="K23" i="1" s="1"/>
  <c r="J19" i="1"/>
  <c r="I20" i="1"/>
  <c r="J16" i="1"/>
  <c r="K16" i="1" s="1"/>
  <c r="J12" i="1"/>
  <c r="I13" i="1"/>
  <c r="I14" i="1"/>
  <c r="K14" i="1" s="1"/>
  <c r="K31" i="1" l="1"/>
  <c r="K20" i="1"/>
  <c r="I24" i="1"/>
  <c r="K19" i="1"/>
  <c r="J24" i="1"/>
  <c r="K13" i="1"/>
  <c r="K12" i="1"/>
  <c r="J17" i="1"/>
  <c r="I15" i="1"/>
  <c r="K15" i="1" s="1"/>
  <c r="J108" i="1" l="1"/>
  <c r="K24" i="1"/>
  <c r="K17" i="1"/>
  <c r="I17" i="1"/>
  <c r="I108" i="1" s="1"/>
  <c r="K108" i="1" l="1"/>
  <c r="D6" i="1" s="1"/>
</calcChain>
</file>

<file path=xl/sharedStrings.xml><?xml version="1.0" encoding="utf-8"?>
<sst xmlns="http://schemas.openxmlformats.org/spreadsheetml/2006/main" count="359" uniqueCount="167">
  <si>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</si>
  <si>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</si>
  <si>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</si>
  <si>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</si>
  <si>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Раздел 1. Кладка наружных стен толщиной 250 мм</t>
  </si>
  <si>
    <t>1</t>
  </si>
  <si>
    <t>Заполнение каркасов кирпичом: при высоте этажа свыше 4 м</t>
  </si>
  <si>
    <t>м3</t>
  </si>
  <si>
    <t>2</t>
  </si>
  <si>
    <t>Раствор кладочный М100</t>
  </si>
  <si>
    <t>3</t>
  </si>
  <si>
    <t>Кирпич 250х120х65</t>
  </si>
  <si>
    <t>шт</t>
  </si>
  <si>
    <t>4</t>
  </si>
  <si>
    <t>Заполнение каркасов кирпичом: при высоте этажа до 4 м</t>
  </si>
  <si>
    <t>5</t>
  </si>
  <si>
    <t>6</t>
  </si>
  <si>
    <t>7</t>
  </si>
  <si>
    <t>Анкер А1 8мм, L-300мм. Вес 1 анкера 0,1185*1,03=0,122кг</t>
  </si>
  <si>
    <t>8</t>
  </si>
  <si>
    <t>т</t>
  </si>
  <si>
    <t>9</t>
  </si>
  <si>
    <t>Сетка кладочная Вр1 Ø4мм 50х50; 200ммх2000мм</t>
  </si>
  <si>
    <t>Итого по разделу 1 Кладка наружных стен толщиной 250 мм</t>
  </si>
  <si>
    <t>Раздел 2. Кладка внутренних стен толщиной 250 мм</t>
  </si>
  <si>
    <t>10</t>
  </si>
  <si>
    <t>12</t>
  </si>
  <si>
    <t>13</t>
  </si>
  <si>
    <t>14</t>
  </si>
  <si>
    <t>15</t>
  </si>
  <si>
    <t>16</t>
  </si>
  <si>
    <t>17</t>
  </si>
  <si>
    <t>18</t>
  </si>
  <si>
    <t>Итого по разделу 2 Кладка внутренних стен толщиной 250 мм</t>
  </si>
  <si>
    <t>Раздел 3. Кладка наружных перегородок толщиной 120 мм</t>
  </si>
  <si>
    <t>19</t>
  </si>
  <si>
    <t>Кладка перегородок из кирпича: армированных толщиной в 1/2 кирпича при высоте этажа свыше 4 м</t>
  </si>
  <si>
    <t>20</t>
  </si>
  <si>
    <t>21</t>
  </si>
  <si>
    <t>22</t>
  </si>
  <si>
    <t>23</t>
  </si>
  <si>
    <t>24</t>
  </si>
  <si>
    <t>25</t>
  </si>
  <si>
    <t>26</t>
  </si>
  <si>
    <t>Сетка кладочная Вр1 Ø4мм 50х50; 100ммх2000мм</t>
  </si>
  <si>
    <t>Итого по разделу 3 Кладка наружных перегородок толщиной 120 мм</t>
  </si>
  <si>
    <t>Раздел 4. Кладка внутренних перегородок толщиной 120 мм</t>
  </si>
  <si>
    <t>27</t>
  </si>
  <si>
    <t>28</t>
  </si>
  <si>
    <t>29</t>
  </si>
  <si>
    <t>30</t>
  </si>
  <si>
    <t>31</t>
  </si>
  <si>
    <t>32</t>
  </si>
  <si>
    <t>33</t>
  </si>
  <si>
    <t>Итого по разделу 4 Кладка внутренних перегородок толщиной 120 мм</t>
  </si>
  <si>
    <t>Раздел 5. Кладка вентканалов</t>
  </si>
  <si>
    <t>35</t>
  </si>
  <si>
    <t>Кладка стен приямков и каналов</t>
  </si>
  <si>
    <t>36</t>
  </si>
  <si>
    <t>37</t>
  </si>
  <si>
    <t>38</t>
  </si>
  <si>
    <t>39</t>
  </si>
  <si>
    <t>40</t>
  </si>
  <si>
    <t>Итого по разделу 5 Кладка вентканалов</t>
  </si>
  <si>
    <t>Раздел 6. Расшивка швов кирпичной кладки в парковке и 1 этаже</t>
  </si>
  <si>
    <t>41</t>
  </si>
  <si>
    <t>Расшивка швов кладки: из кирпича</t>
  </si>
  <si>
    <t>Итого по разделу 6 Расшивка швов кирпичной кладки в парковке и 1 этаже</t>
  </si>
  <si>
    <t>Раздел 7. Примыкание фахверков к кирпичной кладке. Устройство звуко и теплоизоляции</t>
  </si>
  <si>
    <t>42</t>
  </si>
  <si>
    <t>Изоляция изделиями из пенопласта насухо холодных поверхностей покрытий и перекрытий</t>
  </si>
  <si>
    <t>43</t>
  </si>
  <si>
    <t>Плиты пенополистирольные экструзионные Технониколь CARBON PROF 1180х580х250-L</t>
  </si>
  <si>
    <t>44</t>
  </si>
  <si>
    <t>Изоляция изделиями из волокнистых и зернистых материалов с креплением на клее и дюбелями холодных поверхностей: внутренних стен и перегородок</t>
  </si>
  <si>
    <t>45</t>
  </si>
  <si>
    <t>46</t>
  </si>
  <si>
    <t>Плиты пенополистирольные экструзионные Технониколь CARBON PROF 1180х580х100-L</t>
  </si>
  <si>
    <t>47</t>
  </si>
  <si>
    <t>Плиты пенополистирольные экструзионные Технониколь CARBON PROF 1180х580х50-L</t>
  </si>
  <si>
    <t>48</t>
  </si>
  <si>
    <t>49</t>
  </si>
  <si>
    <t>Устройство герметизации горизонтальных и вертикальных стыков стен толщиной 120мм, пеной монтажной огнестойкой</t>
  </si>
  <si>
    <t>50</t>
  </si>
  <si>
    <t>51</t>
  </si>
  <si>
    <t>52</t>
  </si>
  <si>
    <t>Устройство герметизации горизонтальных и вертикальных стыков стен толщиной 250мм, пеной монтажной огнестойкой</t>
  </si>
  <si>
    <t>53</t>
  </si>
  <si>
    <t>54</t>
  </si>
  <si>
    <t>Пена монтажная огнестойкая</t>
  </si>
  <si>
    <t>Итого по разделу 7 Примыкание фахверков к кирпичной кладке. Устройство звуко и теплоизоляции</t>
  </si>
  <si>
    <t>Раздел 8. Укладка перемычек</t>
  </si>
  <si>
    <t>55</t>
  </si>
  <si>
    <t>Укладка перемычек массой до 0,3 т</t>
  </si>
  <si>
    <t>56</t>
  </si>
  <si>
    <t>2ПБ-10-1</t>
  </si>
  <si>
    <t>57</t>
  </si>
  <si>
    <t>2ПБ-13-1</t>
  </si>
  <si>
    <t>58</t>
  </si>
  <si>
    <t>2ПБ-16-2</t>
  </si>
  <si>
    <t>59</t>
  </si>
  <si>
    <t>2ПБ-17-2</t>
  </si>
  <si>
    <t>60</t>
  </si>
  <si>
    <t>2ПБ-19-3</t>
  </si>
  <si>
    <t>61</t>
  </si>
  <si>
    <t>2ПБ-22-3</t>
  </si>
  <si>
    <t>62</t>
  </si>
  <si>
    <t>2ПБ-25-3</t>
  </si>
  <si>
    <t>63</t>
  </si>
  <si>
    <t>2ПБ-26-4</t>
  </si>
  <si>
    <t>64</t>
  </si>
  <si>
    <t>2ПБ-29-4</t>
  </si>
  <si>
    <t>65</t>
  </si>
  <si>
    <t>Установка монтажных изделий массой: до 20 кг</t>
  </si>
  <si>
    <t>66</t>
  </si>
  <si>
    <t>Монтажное изделие КР-1 Сталь угловая 200х125х11. L-120мм</t>
  </si>
  <si>
    <t>67</t>
  </si>
  <si>
    <t>Монтажное изделие КР-1 Сталь угловая 200х125х11. L-250мм</t>
  </si>
  <si>
    <t>68</t>
  </si>
  <si>
    <t>Распорный анкер 8х100</t>
  </si>
  <si>
    <t>Итого по разделу 8 Укладка перемычек</t>
  </si>
  <si>
    <t>Раздел 9. Автопарковка</t>
  </si>
  <si>
    <t>69</t>
  </si>
  <si>
    <t>70</t>
  </si>
  <si>
    <t>71</t>
  </si>
  <si>
    <t>72</t>
  </si>
  <si>
    <t>73</t>
  </si>
  <si>
    <t>Кладка стен кирпичных наружных: простых при высоте этажа до 4 м</t>
  </si>
  <si>
    <t>74</t>
  </si>
  <si>
    <t>Итого по разделу 9 Автопарковка</t>
  </si>
  <si>
    <t>Цена за ед. изм, руб</t>
  </si>
  <si>
    <t xml:space="preserve">Стоимость всего, руб </t>
  </si>
  <si>
    <t>Сметная стоимость</t>
  </si>
  <si>
    <t>м2</t>
  </si>
  <si>
    <t>м</t>
  </si>
  <si>
    <t>Укладка перемычек</t>
  </si>
  <si>
    <t>Материалы</t>
  </si>
  <si>
    <t>Работы</t>
  </si>
  <si>
    <t>Итого</t>
  </si>
  <si>
    <t>Итого по смете</t>
  </si>
  <si>
    <t>В том числе НДС</t>
  </si>
  <si>
    <t>Дюбели распорные с металлическим стержнем, размер 10х150 мм</t>
  </si>
  <si>
    <t>Кирпичная кладка стен и перегородок</t>
  </si>
  <si>
    <t>Кладка перегородок из кирпича: армированных толщиной в 1/2 кирпича</t>
  </si>
  <si>
    <t>Кладка перегородок из кирпича: армированных толщиной в 1/2 кирпича.</t>
  </si>
  <si>
    <t>Кладка наружных стен армированных толщиной 250 мм</t>
  </si>
  <si>
    <t>Кладка внутренних стен армированных толщиной 250 мм</t>
  </si>
  <si>
    <t>75</t>
  </si>
  <si>
    <t>76</t>
  </si>
  <si>
    <t>77</t>
  </si>
  <si>
    <t>78</t>
  </si>
  <si>
    <t>79</t>
  </si>
  <si>
    <t>Кирпич КР-р-по 250х120x65/1НФ/100/2,0/75</t>
  </si>
  <si>
    <t>Раствор кладочный цементно-песчанный М100</t>
  </si>
  <si>
    <t>Кладка вентиляционных шахт</t>
  </si>
  <si>
    <t>Устройство примыкания фахверков к кирпичной кладке из ЭППС</t>
  </si>
  <si>
    <t>Роквул акустик баттс  100мм</t>
  </si>
  <si>
    <t>11</t>
  </si>
  <si>
    <t>34</t>
  </si>
  <si>
    <t xml:space="preserve"> м.п.</t>
  </si>
  <si>
    <t xml:space="preserve">Устройство деф. шва горизонтальный (кирпич -плита) заполнение огнестойкой монтажной пеной. Наружные и внутренние стены толщиной 250мм </t>
  </si>
  <si>
    <t>Устройство деф. шва горизонтальный (кирпич -плита) заполнение огнестойкой монтажной пеной. Перегородки толщиной 120мм</t>
  </si>
  <si>
    <t>Устройство шумоизоляции лифтовых шахт из минераловатного утеплителя</t>
  </si>
  <si>
    <t>Укладка утеплителя в деформационных швах между секций</t>
  </si>
  <si>
    <t>расход кирпича 245шт/м3</t>
  </si>
  <si>
    <t>расход раствора 0,257 м3 на м3</t>
  </si>
  <si>
    <t>Объект: "Реконструкция объекта незавершенного строительства с кадастровым номером 54:35:021430:458 в многоэтажный жилой дом (секции 1-4) со встроенными помещениями общественного назначения, автостоянкой и трансформаторная подстанция – 3 этап строительства комплекса многоэтажных жилых домов со встроенными помещениями общественного назначения, c подземными автостоянками, трансформаторные подстанции, канализационная насосная станция по ул. Прибрежной в Железнодорожном районе г. Новосибирска (корректировка)"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</si>
</sst>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sz val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</cellStyleXfs>
  <cellXfs count="127">
    <xf numFmtId="0" fontId="0" fillId="0" borderId="0" xfId="0"/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/>
    </xf>
    <xf numFmtId="49" fontId="6" fillId="0" borderId="3" xfId="3" applyNumberFormat="1" applyFont="1" applyFill="1" applyBorder="1" applyAlignment="1">
      <alignment horizontal="center" vertical="top" wrapText="1"/>
    </xf>
    <xf numFmtId="49" fontId="6" fillId="0" borderId="3" xfId="3" applyNumberFormat="1" applyFont="1" applyFill="1" applyBorder="1" applyAlignment="1">
      <alignment horizontal="center" vertical="top"/>
    </xf>
    <xf numFmtId="4" fontId="6" fillId="0" borderId="3" xfId="3" applyNumberFormat="1" applyFont="1" applyFill="1" applyBorder="1" applyAlignment="1">
      <alignment horizontal="right" vertical="center"/>
    </xf>
    <xf numFmtId="4" fontId="6" fillId="0" borderId="3" xfId="3" applyNumberFormat="1" applyFont="1" applyFill="1" applyBorder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" fontId="4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right" vertical="top"/>
    </xf>
    <xf numFmtId="164" fontId="1" fillId="0" borderId="3" xfId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164" fontId="4" fillId="0" borderId="3" xfId="1" applyFont="1" applyBorder="1" applyAlignment="1">
      <alignment horizontal="right" vertical="top"/>
    </xf>
    <xf numFmtId="0" fontId="4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3" xfId="3" applyNumberFormat="1" applyFont="1" applyFill="1" applyBorder="1" applyAlignment="1">
      <alignment horizontal="right" vertical="center"/>
    </xf>
    <xf numFmtId="164" fontId="5" fillId="0" borderId="3" xfId="3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horizontal="left" vertical="center" wrapText="1"/>
    </xf>
    <xf numFmtId="0" fontId="5" fillId="0" borderId="0" xfId="3" applyFont="1" applyFill="1" applyAlignment="1">
      <alignment vertical="center"/>
    </xf>
    <xf numFmtId="4" fontId="5" fillId="0" borderId="3" xfId="3" applyNumberFormat="1" applyFont="1" applyFill="1" applyBorder="1" applyAlignment="1">
      <alignment horizontal="right" vertical="top"/>
    </xf>
    <xf numFmtId="164" fontId="5" fillId="0" borderId="3" xfId="3" applyNumberFormat="1" applyFont="1" applyFill="1" applyBorder="1" applyAlignment="1">
      <alignment horizontal="right" vertical="top"/>
    </xf>
    <xf numFmtId="0" fontId="5" fillId="0" borderId="0" xfId="3" applyFont="1" applyFill="1" applyAlignment="1">
      <alignment horizontal="center" wrapText="1"/>
    </xf>
    <xf numFmtId="0" fontId="5" fillId="0" borderId="0" xfId="3" applyFont="1" applyFill="1" applyAlignment="1">
      <alignment horizontal="left" vertical="top" wrapText="1"/>
    </xf>
    <xf numFmtId="0" fontId="5" fillId="0" borderId="0" xfId="3" applyFont="1" applyFill="1"/>
    <xf numFmtId="4" fontId="5" fillId="0" borderId="2" xfId="3" applyNumberFormat="1" applyFont="1" applyFill="1" applyBorder="1" applyAlignment="1">
      <alignment horizontal="right" vertical="top"/>
    </xf>
    <xf numFmtId="49" fontId="1" fillId="0" borderId="3" xfId="0" applyNumberFormat="1" applyFont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/>
    </xf>
    <xf numFmtId="4" fontId="1" fillId="0" borderId="3" xfId="0" applyNumberFormat="1" applyFont="1" applyBorder="1" applyAlignment="1">
      <alignment horizontal="right" vertical="top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1" fillId="0" borderId="3" xfId="1" applyFont="1" applyBorder="1" applyAlignment="1">
      <alignment horizontal="right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right" vertical="top"/>
    </xf>
    <xf numFmtId="164" fontId="4" fillId="2" borderId="2" xfId="1" applyFont="1" applyFill="1" applyBorder="1" applyAlignment="1">
      <alignment horizontal="right" vertical="top"/>
    </xf>
    <xf numFmtId="0" fontId="1" fillId="2" borderId="2" xfId="0" applyFont="1" applyFill="1" applyBorder="1"/>
    <xf numFmtId="49" fontId="10" fillId="0" borderId="3" xfId="0" applyNumberFormat="1" applyFont="1" applyFill="1" applyBorder="1" applyAlignment="1">
      <alignment horizontal="center" vertical="top" wrapText="1"/>
    </xf>
    <xf numFmtId="164" fontId="1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4" fontId="1" fillId="0" borderId="3" xfId="1" applyNumberFormat="1" applyFont="1" applyFill="1" applyBorder="1" applyAlignment="1">
      <alignment horizontal="right" vertical="top"/>
    </xf>
    <xf numFmtId="4" fontId="4" fillId="0" borderId="3" xfId="1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top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top"/>
    </xf>
    <xf numFmtId="4" fontId="10" fillId="0" borderId="3" xfId="0" applyNumberFormat="1" applyFont="1" applyBorder="1" applyAlignment="1">
      <alignment horizontal="right" vertical="top"/>
    </xf>
    <xf numFmtId="4" fontId="10" fillId="0" borderId="3" xfId="1" applyNumberFormat="1" applyFont="1" applyFill="1" applyBorder="1" applyAlignment="1">
      <alignment horizontal="right" vertical="center"/>
    </xf>
    <xf numFmtId="4" fontId="9" fillId="0" borderId="3" xfId="1" applyNumberFormat="1" applyFont="1" applyFill="1" applyBorder="1" applyAlignment="1">
      <alignment horizontal="right" vertical="center"/>
    </xf>
    <xf numFmtId="4" fontId="1" fillId="0" borderId="3" xfId="1" applyNumberFormat="1" applyFont="1" applyBorder="1" applyAlignment="1">
      <alignment horizontal="right" vertical="center"/>
    </xf>
    <xf numFmtId="49" fontId="11" fillId="0" borderId="3" xfId="3" applyNumberFormat="1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/>
    </xf>
    <xf numFmtId="4" fontId="11" fillId="0" borderId="3" xfId="3" applyNumberFormat="1" applyFont="1" applyFill="1" applyBorder="1" applyAlignment="1">
      <alignment horizontal="right" vertical="center"/>
    </xf>
    <xf numFmtId="4" fontId="11" fillId="0" borderId="2" xfId="3" applyNumberFormat="1" applyFont="1" applyFill="1" applyBorder="1" applyAlignment="1">
      <alignment horizontal="right" vertical="center"/>
    </xf>
    <xf numFmtId="0" fontId="6" fillId="2" borderId="2" xfId="3" applyFont="1" applyFill="1" applyBorder="1" applyAlignment="1">
      <alignment horizontal="center" vertical="center"/>
    </xf>
    <xf numFmtId="4" fontId="5" fillId="2" borderId="2" xfId="3" applyNumberFormat="1" applyFont="1" applyFill="1" applyBorder="1" applyAlignment="1">
      <alignment horizontal="right" vertical="center"/>
    </xf>
    <xf numFmtId="164" fontId="5" fillId="2" borderId="2" xfId="3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9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center" wrapText="1"/>
    </xf>
    <xf numFmtId="49" fontId="11" fillId="0" borderId="3" xfId="3" applyNumberFormat="1" applyFont="1" applyFill="1" applyBorder="1" applyAlignment="1">
      <alignment horizontal="left" vertical="center" wrapText="1"/>
    </xf>
    <xf numFmtId="164" fontId="10" fillId="0" borderId="3" xfId="1" applyFont="1" applyBorder="1" applyAlignment="1">
      <alignment horizontal="left" vertical="center" wrapText="1"/>
    </xf>
    <xf numFmtId="49" fontId="11" fillId="0" borderId="7" xfId="3" applyNumberFormat="1" applyFont="1" applyFill="1" applyBorder="1" applyAlignment="1">
      <alignment horizontal="left" vertical="center" wrapText="1"/>
    </xf>
    <xf numFmtId="49" fontId="11" fillId="0" borderId="8" xfId="3" applyNumberFormat="1" applyFont="1" applyFill="1" applyBorder="1" applyAlignment="1">
      <alignment horizontal="left" vertical="center" wrapText="1"/>
    </xf>
    <xf numFmtId="49" fontId="11" fillId="0" borderId="9" xfId="3" applyNumberFormat="1" applyFont="1" applyFill="1" applyBorder="1" applyAlignment="1">
      <alignment horizontal="left" vertical="center" wrapText="1"/>
    </xf>
    <xf numFmtId="49" fontId="6" fillId="0" borderId="7" xfId="3" applyNumberFormat="1" applyFont="1" applyFill="1" applyBorder="1" applyAlignment="1">
      <alignment horizontal="left" vertical="center" wrapText="1"/>
    </xf>
    <xf numFmtId="49" fontId="6" fillId="0" borderId="8" xfId="3" applyNumberFormat="1" applyFont="1" applyFill="1" applyBorder="1" applyAlignment="1">
      <alignment horizontal="left" vertical="center" wrapText="1"/>
    </xf>
    <xf numFmtId="49" fontId="6" fillId="0" borderId="9" xfId="3" applyNumberFormat="1" applyFont="1" applyFill="1" applyBorder="1" applyAlignment="1">
      <alignment horizontal="left" vertical="center" wrapText="1"/>
    </xf>
    <xf numFmtId="49" fontId="6" fillId="2" borderId="2" xfId="3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лохой" xfId="3" builtinId="27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9"/>
  <sheetViews>
    <sheetView tabSelected="1" zoomScale="85" zoomScaleNormal="85" workbookViewId="0">
      <selection activeCell="A5" sqref="A5"/>
    </sheetView>
  </sheetViews>
  <sheetFormatPr defaultColWidth="8.85546875" defaultRowHeight="15" customHeight="1" x14ac:dyDescent="0.25"/>
  <cols>
    <col min="1" max="1" width="7.42578125" style="10" customWidth="1"/>
    <col min="2" max="2" width="27.5703125" style="7" customWidth="1"/>
    <col min="3" max="3" width="15.85546875" style="7" customWidth="1"/>
    <col min="4" max="4" width="25.140625" style="7" customWidth="1"/>
    <col min="5" max="5" width="10.7109375" style="7" customWidth="1"/>
    <col min="6" max="6" width="14" style="75" customWidth="1"/>
    <col min="7" max="7" width="31.42578125" style="7" customWidth="1"/>
    <col min="8" max="8" width="13.42578125" style="7" customWidth="1"/>
    <col min="9" max="9" width="15.5703125" style="7" customWidth="1"/>
    <col min="10" max="10" width="15.7109375" style="7" bestFit="1" customWidth="1"/>
    <col min="11" max="11" width="17" style="7" bestFit="1" customWidth="1"/>
    <col min="12" max="23" width="200.7109375" style="8" hidden="1" customWidth="1"/>
    <col min="24" max="24" width="200.7109375" style="9" hidden="1" customWidth="1"/>
    <col min="25" max="25" width="68.5703125" style="9" hidden="1" customWidth="1"/>
    <col min="26" max="36" width="108.5703125" style="9" hidden="1" customWidth="1"/>
    <col min="37" max="16384" width="8.85546875" style="7"/>
  </cols>
  <sheetData>
    <row r="1" spans="1:49" ht="15" customHeight="1" x14ac:dyDescent="0.25">
      <c r="A1" s="7"/>
    </row>
    <row r="2" spans="1:49" x14ac:dyDescent="0.25">
      <c r="D2" s="98" t="s">
        <v>142</v>
      </c>
      <c r="E2" s="98"/>
      <c r="F2" s="98"/>
      <c r="G2" s="98"/>
      <c r="H2" s="98"/>
    </row>
    <row r="4" spans="1:49" ht="50.1" customHeight="1" x14ac:dyDescent="0.25">
      <c r="A4" s="126" t="s">
        <v>166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49" x14ac:dyDescent="0.25">
      <c r="A5" s="11"/>
      <c r="B5" s="12"/>
      <c r="C5" s="12"/>
      <c r="D5" s="12"/>
      <c r="E5" s="12"/>
      <c r="F5" s="76"/>
      <c r="G5" s="12"/>
      <c r="H5" s="12"/>
      <c r="I5" s="12"/>
      <c r="J5" s="12"/>
      <c r="K5" s="12"/>
    </row>
    <row r="6" spans="1:49" x14ac:dyDescent="0.25">
      <c r="A6" s="11"/>
      <c r="B6" s="11" t="s">
        <v>132</v>
      </c>
      <c r="C6" s="12"/>
      <c r="D6" s="13">
        <f>K108</f>
        <v>0</v>
      </c>
      <c r="E6" s="12"/>
      <c r="F6" s="76"/>
      <c r="G6" s="12"/>
      <c r="H6" s="12"/>
      <c r="I6" s="12"/>
      <c r="J6" s="12"/>
      <c r="K6" s="12"/>
    </row>
    <row r="8" spans="1:49" ht="15.6" customHeight="1" x14ac:dyDescent="0.25">
      <c r="A8" s="99" t="s">
        <v>0</v>
      </c>
      <c r="B8" s="100" t="s">
        <v>1</v>
      </c>
      <c r="C8" s="100"/>
      <c r="D8" s="100"/>
      <c r="E8" s="100" t="s">
        <v>2</v>
      </c>
      <c r="F8" s="101" t="s">
        <v>3</v>
      </c>
      <c r="G8" s="102" t="s">
        <v>130</v>
      </c>
      <c r="H8" s="103"/>
      <c r="I8" s="102" t="s">
        <v>131</v>
      </c>
      <c r="J8" s="103"/>
      <c r="K8" s="10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</row>
    <row r="9" spans="1:49" ht="26.1" customHeight="1" x14ac:dyDescent="0.25">
      <c r="A9" s="99"/>
      <c r="B9" s="100"/>
      <c r="C9" s="100"/>
      <c r="D9" s="100"/>
      <c r="E9" s="100"/>
      <c r="F9" s="101"/>
      <c r="G9" s="15" t="s">
        <v>136</v>
      </c>
      <c r="H9" s="15" t="s">
        <v>137</v>
      </c>
      <c r="I9" s="15" t="s">
        <v>136</v>
      </c>
      <c r="J9" s="15" t="s">
        <v>137</v>
      </c>
      <c r="K9" s="15" t="s">
        <v>138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</row>
    <row r="10" spans="1:49" s="19" customFormat="1" ht="16.5" customHeight="1" x14ac:dyDescent="0.25">
      <c r="A10" s="16">
        <v>1</v>
      </c>
      <c r="B10" s="107">
        <v>2</v>
      </c>
      <c r="C10" s="107"/>
      <c r="D10" s="107"/>
      <c r="E10" s="17">
        <v>3</v>
      </c>
      <c r="F10" s="77">
        <v>4</v>
      </c>
      <c r="G10" s="17">
        <v>5</v>
      </c>
      <c r="H10" s="17">
        <v>6</v>
      </c>
      <c r="I10" s="17">
        <v>7</v>
      </c>
      <c r="J10" s="17">
        <v>8</v>
      </c>
      <c r="K10" s="16">
        <v>9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</row>
    <row r="11" spans="1:49" ht="16.5" customHeight="1" x14ac:dyDescent="0.25">
      <c r="A11" s="96" t="s">
        <v>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X11" s="20" t="s">
        <v>4</v>
      </c>
    </row>
    <row r="12" spans="1:49" s="27" customFormat="1" ht="16.5" customHeight="1" x14ac:dyDescent="0.25">
      <c r="A12" s="21" t="s">
        <v>5</v>
      </c>
      <c r="B12" s="105" t="s">
        <v>145</v>
      </c>
      <c r="C12" s="105"/>
      <c r="D12" s="105"/>
      <c r="E12" s="22" t="s">
        <v>7</v>
      </c>
      <c r="F12" s="78">
        <v>1929.33</v>
      </c>
      <c r="G12" s="23"/>
      <c r="H12" s="23"/>
      <c r="I12" s="24"/>
      <c r="J12" s="24">
        <f>H12*F12</f>
        <v>0</v>
      </c>
      <c r="K12" s="24">
        <f>J12+I12</f>
        <v>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 s="26" t="s">
        <v>6</v>
      </c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1:49" ht="16.5" customHeight="1" x14ac:dyDescent="0.25">
      <c r="A13" s="28" t="s">
        <v>8</v>
      </c>
      <c r="B13" s="97" t="s">
        <v>153</v>
      </c>
      <c r="C13" s="97"/>
      <c r="D13" s="97"/>
      <c r="E13" s="29" t="s">
        <v>7</v>
      </c>
      <c r="F13" s="79">
        <v>463.03919999999999</v>
      </c>
      <c r="G13" s="30"/>
      <c r="H13" s="30"/>
      <c r="I13" s="31">
        <f t="shared" ref="I13:I15" si="0">G13*F13</f>
        <v>0</v>
      </c>
      <c r="J13" s="31"/>
      <c r="K13" s="31">
        <f t="shared" ref="K13:K16" si="1">J13+I13</f>
        <v>0</v>
      </c>
      <c r="Y13" s="9" t="s">
        <v>9</v>
      </c>
    </row>
    <row r="14" spans="1:49" ht="16.5" customHeight="1" x14ac:dyDescent="0.25">
      <c r="A14" s="28" t="s">
        <v>10</v>
      </c>
      <c r="B14" s="104" t="s">
        <v>152</v>
      </c>
      <c r="C14" s="104"/>
      <c r="D14" s="104"/>
      <c r="E14" s="29" t="s">
        <v>12</v>
      </c>
      <c r="F14" s="30">
        <v>771732</v>
      </c>
      <c r="G14" s="30"/>
      <c r="H14" s="30"/>
      <c r="I14" s="31">
        <f t="shared" si="0"/>
        <v>0</v>
      </c>
      <c r="J14" s="31"/>
      <c r="K14" s="31">
        <f t="shared" si="1"/>
        <v>0</v>
      </c>
      <c r="Y14" s="9" t="s">
        <v>11</v>
      </c>
    </row>
    <row r="15" spans="1:49" ht="16.5" customHeight="1" x14ac:dyDescent="0.25">
      <c r="A15" s="28" t="s">
        <v>13</v>
      </c>
      <c r="B15" s="97" t="s">
        <v>18</v>
      </c>
      <c r="C15" s="97"/>
      <c r="D15" s="97"/>
      <c r="E15" s="29" t="s">
        <v>12</v>
      </c>
      <c r="F15" s="30">
        <v>36500</v>
      </c>
      <c r="G15" s="30"/>
      <c r="H15" s="30"/>
      <c r="I15" s="31">
        <f t="shared" si="0"/>
        <v>0</v>
      </c>
      <c r="J15" s="31"/>
      <c r="K15" s="31">
        <f t="shared" si="1"/>
        <v>0</v>
      </c>
      <c r="Y15" s="9" t="s">
        <v>22</v>
      </c>
    </row>
    <row r="16" spans="1:49" s="19" customFormat="1" ht="16.5" customHeight="1" x14ac:dyDescent="0.25">
      <c r="A16" s="28" t="s">
        <v>15</v>
      </c>
      <c r="B16" s="97" t="s">
        <v>22</v>
      </c>
      <c r="C16" s="97"/>
      <c r="D16" s="97"/>
      <c r="E16" s="29" t="s">
        <v>12</v>
      </c>
      <c r="F16" s="30">
        <v>11576</v>
      </c>
      <c r="G16" s="30"/>
      <c r="H16" s="32"/>
      <c r="I16" s="33"/>
      <c r="J16" s="33">
        <f t="shared" ref="J16" si="2">H16*F16</f>
        <v>0</v>
      </c>
      <c r="K16" s="33">
        <f t="shared" si="1"/>
        <v>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20"/>
      <c r="Y16" s="20" t="s">
        <v>14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1:36" ht="16.5" customHeight="1" x14ac:dyDescent="0.25">
      <c r="A17" s="35"/>
      <c r="B17" s="96" t="s">
        <v>23</v>
      </c>
      <c r="C17" s="96"/>
      <c r="D17" s="96"/>
      <c r="E17" s="96"/>
      <c r="F17" s="96"/>
      <c r="G17" s="96"/>
      <c r="H17" s="36"/>
      <c r="I17" s="37">
        <f>SUM(I12:I16)</f>
        <v>0</v>
      </c>
      <c r="J17" s="37">
        <f>SUM(J12:J16)</f>
        <v>0</v>
      </c>
      <c r="K17" s="37">
        <f>SUM(K12:K16)</f>
        <v>0</v>
      </c>
      <c r="X17" s="20"/>
      <c r="Z17" s="20" t="s">
        <v>23</v>
      </c>
    </row>
    <row r="18" spans="1:36" ht="16.5" customHeight="1" x14ac:dyDescent="0.25">
      <c r="A18" s="96" t="s">
        <v>24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X18" s="20" t="s">
        <v>24</v>
      </c>
      <c r="Z18" s="20"/>
      <c r="AB18" s="20"/>
    </row>
    <row r="19" spans="1:36" s="27" customFormat="1" ht="16.5" customHeight="1" x14ac:dyDescent="0.25">
      <c r="A19" s="21" t="s">
        <v>16</v>
      </c>
      <c r="B19" s="105" t="s">
        <v>146</v>
      </c>
      <c r="C19" s="105"/>
      <c r="D19" s="105"/>
      <c r="E19" s="22" t="s">
        <v>7</v>
      </c>
      <c r="F19" s="78">
        <v>4987.3999999999996</v>
      </c>
      <c r="G19" s="23"/>
      <c r="H19" s="23"/>
      <c r="I19" s="24"/>
      <c r="J19" s="24">
        <f>H19*F19</f>
        <v>0</v>
      </c>
      <c r="K19" s="24">
        <f>J19+I19</f>
        <v>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6" t="s">
        <v>6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1:36" ht="16.5" customHeight="1" x14ac:dyDescent="0.25">
      <c r="A20" s="28" t="s">
        <v>17</v>
      </c>
      <c r="B20" s="97" t="s">
        <v>153</v>
      </c>
      <c r="C20" s="97"/>
      <c r="D20" s="97"/>
      <c r="E20" s="29" t="s">
        <v>7</v>
      </c>
      <c r="F20" s="30">
        <v>1196.9760000000001</v>
      </c>
      <c r="G20" s="30"/>
      <c r="H20" s="30"/>
      <c r="I20" s="31">
        <f>G20*F20</f>
        <v>0</v>
      </c>
      <c r="J20" s="33"/>
      <c r="K20" s="33">
        <f t="shared" ref="K20:K23" si="3">J20+I20</f>
        <v>0</v>
      </c>
      <c r="X20" s="20"/>
      <c r="Y20" s="9" t="s">
        <v>9</v>
      </c>
      <c r="Z20" s="20"/>
      <c r="AB20" s="20"/>
    </row>
    <row r="21" spans="1:36" ht="16.5" customHeight="1" x14ac:dyDescent="0.25">
      <c r="A21" s="28" t="s">
        <v>19</v>
      </c>
      <c r="B21" s="97" t="s">
        <v>152</v>
      </c>
      <c r="C21" s="97"/>
      <c r="D21" s="97"/>
      <c r="E21" s="29" t="s">
        <v>12</v>
      </c>
      <c r="F21" s="30">
        <v>1994960</v>
      </c>
      <c r="G21" s="30"/>
      <c r="H21" s="30"/>
      <c r="I21" s="31">
        <f t="shared" ref="I21" si="4">G21*F21</f>
        <v>0</v>
      </c>
      <c r="J21" s="33"/>
      <c r="K21" s="33">
        <f t="shared" si="3"/>
        <v>0</v>
      </c>
      <c r="X21" s="20"/>
      <c r="Y21" s="9" t="s">
        <v>11</v>
      </c>
      <c r="Z21" s="20"/>
      <c r="AB21" s="20"/>
    </row>
    <row r="22" spans="1:36" ht="16.5" customHeight="1" x14ac:dyDescent="0.25">
      <c r="A22" s="28" t="s">
        <v>21</v>
      </c>
      <c r="B22" s="97" t="s">
        <v>18</v>
      </c>
      <c r="C22" s="97"/>
      <c r="D22" s="97"/>
      <c r="E22" s="29" t="s">
        <v>12</v>
      </c>
      <c r="F22" s="30">
        <v>94076</v>
      </c>
      <c r="G22" s="30"/>
      <c r="H22" s="30"/>
      <c r="I22" s="31"/>
      <c r="J22" s="33"/>
      <c r="K22" s="33"/>
      <c r="X22" s="20"/>
      <c r="Z22" s="20"/>
      <c r="AB22" s="20"/>
    </row>
    <row r="23" spans="1:36" ht="16.5" customHeight="1" x14ac:dyDescent="0.25">
      <c r="A23" s="28" t="s">
        <v>25</v>
      </c>
      <c r="B23" s="97" t="s">
        <v>22</v>
      </c>
      <c r="C23" s="97"/>
      <c r="D23" s="97"/>
      <c r="E23" s="29" t="s">
        <v>12</v>
      </c>
      <c r="F23" s="30">
        <v>29924</v>
      </c>
      <c r="G23" s="30"/>
      <c r="H23" s="30"/>
      <c r="I23" s="31">
        <f>G23*F23</f>
        <v>0</v>
      </c>
      <c r="J23" s="33"/>
      <c r="K23" s="33">
        <f t="shared" si="3"/>
        <v>0</v>
      </c>
      <c r="X23" s="20"/>
      <c r="Y23" s="9" t="s">
        <v>18</v>
      </c>
      <c r="Z23" s="20"/>
      <c r="AB23" s="20"/>
    </row>
    <row r="24" spans="1:36" ht="16.5" customHeight="1" x14ac:dyDescent="0.25">
      <c r="A24" s="35"/>
      <c r="B24" s="96" t="s">
        <v>33</v>
      </c>
      <c r="C24" s="96"/>
      <c r="D24" s="96"/>
      <c r="E24" s="96"/>
      <c r="F24" s="96"/>
      <c r="G24" s="96"/>
      <c r="H24" s="36"/>
      <c r="I24" s="37">
        <f>SUM(I19:I23)</f>
        <v>0</v>
      </c>
      <c r="J24" s="37">
        <f>SUM(J19:J23)</f>
        <v>0</v>
      </c>
      <c r="K24" s="37">
        <f>SUM(K19:K23)</f>
        <v>0</v>
      </c>
      <c r="X24" s="20"/>
      <c r="Z24" s="20" t="s">
        <v>33</v>
      </c>
      <c r="AB24" s="20"/>
    </row>
    <row r="25" spans="1:36" ht="16.5" customHeight="1" x14ac:dyDescent="0.25">
      <c r="A25" s="96" t="s">
        <v>34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X25" s="20" t="s">
        <v>34</v>
      </c>
      <c r="Z25" s="20"/>
      <c r="AB25" s="20"/>
    </row>
    <row r="26" spans="1:36" s="40" customFormat="1" ht="16.5" customHeight="1" x14ac:dyDescent="0.25">
      <c r="A26" s="21" t="s">
        <v>157</v>
      </c>
      <c r="B26" s="105" t="s">
        <v>143</v>
      </c>
      <c r="C26" s="105"/>
      <c r="D26" s="105"/>
      <c r="E26" s="22" t="s">
        <v>133</v>
      </c>
      <c r="F26" s="80">
        <v>130.74</v>
      </c>
      <c r="G26" s="38"/>
      <c r="H26" s="38"/>
      <c r="I26" s="39"/>
      <c r="J26" s="39">
        <f>H26*F26</f>
        <v>0</v>
      </c>
      <c r="K26" s="39">
        <f>J26+I26</f>
        <v>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 t="s">
        <v>36</v>
      </c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ht="16.5" customHeight="1" x14ac:dyDescent="0.25">
      <c r="A27" s="28" t="s">
        <v>26</v>
      </c>
      <c r="B27" s="97" t="s">
        <v>153</v>
      </c>
      <c r="C27" s="97"/>
      <c r="D27" s="97"/>
      <c r="E27" s="29" t="s">
        <v>7</v>
      </c>
      <c r="F27" s="30">
        <v>3.0070199999999998</v>
      </c>
      <c r="G27" s="30"/>
      <c r="H27" s="30"/>
      <c r="I27" s="31">
        <f>G27*F27</f>
        <v>0</v>
      </c>
      <c r="J27" s="31"/>
      <c r="K27" s="33">
        <f t="shared" ref="K27:K28" si="5">J27+I27</f>
        <v>0</v>
      </c>
      <c r="X27" s="20"/>
      <c r="Y27" s="9" t="s">
        <v>9</v>
      </c>
      <c r="Z27" s="20"/>
      <c r="AB27" s="20"/>
    </row>
    <row r="28" spans="1:36" ht="16.5" customHeight="1" x14ac:dyDescent="0.25">
      <c r="A28" s="28" t="s">
        <v>27</v>
      </c>
      <c r="B28" s="97" t="s">
        <v>152</v>
      </c>
      <c r="C28" s="97"/>
      <c r="D28" s="97"/>
      <c r="E28" s="29" t="s">
        <v>12</v>
      </c>
      <c r="F28" s="30">
        <v>6537</v>
      </c>
      <c r="G28" s="30"/>
      <c r="H28" s="30"/>
      <c r="I28" s="31">
        <f>G28*F28</f>
        <v>0</v>
      </c>
      <c r="J28" s="31"/>
      <c r="K28" s="33">
        <f t="shared" si="5"/>
        <v>0</v>
      </c>
      <c r="X28" s="20"/>
      <c r="Y28" s="9" t="s">
        <v>11</v>
      </c>
      <c r="Z28" s="20"/>
      <c r="AB28" s="20"/>
    </row>
    <row r="29" spans="1:36" ht="16.5" customHeight="1" x14ac:dyDescent="0.25">
      <c r="A29" s="28" t="s">
        <v>28</v>
      </c>
      <c r="B29" s="97" t="s">
        <v>18</v>
      </c>
      <c r="C29" s="97"/>
      <c r="D29" s="97"/>
      <c r="E29" s="29" t="s">
        <v>12</v>
      </c>
      <c r="F29" s="30">
        <v>163</v>
      </c>
      <c r="G29" s="30"/>
      <c r="H29" s="30"/>
      <c r="I29" s="31">
        <f>G29*F29</f>
        <v>0</v>
      </c>
      <c r="J29" s="31"/>
      <c r="K29" s="33">
        <f t="shared" ref="K29:K30" si="6">J29+I29</f>
        <v>0</v>
      </c>
      <c r="X29" s="20"/>
      <c r="Y29" s="9" t="s">
        <v>44</v>
      </c>
      <c r="Z29" s="20"/>
      <c r="AB29" s="20"/>
    </row>
    <row r="30" spans="1:36" ht="16.5" customHeight="1" x14ac:dyDescent="0.25">
      <c r="A30" s="28" t="s">
        <v>29</v>
      </c>
      <c r="B30" s="97" t="s">
        <v>44</v>
      </c>
      <c r="C30" s="97"/>
      <c r="D30" s="97"/>
      <c r="E30" s="29" t="s">
        <v>12</v>
      </c>
      <c r="F30" s="30">
        <v>209</v>
      </c>
      <c r="G30" s="30"/>
      <c r="H30" s="30"/>
      <c r="I30" s="31">
        <f>G30*F30</f>
        <v>0</v>
      </c>
      <c r="J30" s="31"/>
      <c r="K30" s="33">
        <f t="shared" si="6"/>
        <v>0</v>
      </c>
      <c r="X30" s="20"/>
      <c r="Y30" s="9" t="s">
        <v>18</v>
      </c>
      <c r="Z30" s="20"/>
      <c r="AB30" s="20"/>
    </row>
    <row r="31" spans="1:36" ht="16.5" customHeight="1" x14ac:dyDescent="0.25">
      <c r="A31" s="35"/>
      <c r="B31" s="96" t="s">
        <v>45</v>
      </c>
      <c r="C31" s="96"/>
      <c r="D31" s="96"/>
      <c r="E31" s="96"/>
      <c r="F31" s="96"/>
      <c r="G31" s="96"/>
      <c r="H31" s="36"/>
      <c r="I31" s="37">
        <f>SUM(I26:I30)</f>
        <v>0</v>
      </c>
      <c r="J31" s="37">
        <f>SUM(J26:J30)</f>
        <v>0</v>
      </c>
      <c r="K31" s="37">
        <f>SUM(K26:K30)</f>
        <v>0</v>
      </c>
      <c r="X31" s="20"/>
      <c r="Z31" s="20" t="s">
        <v>45</v>
      </c>
      <c r="AB31" s="20"/>
    </row>
    <row r="32" spans="1:36" ht="16.5" customHeight="1" x14ac:dyDescent="0.25">
      <c r="A32" s="96" t="s">
        <v>46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X32" s="20" t="s">
        <v>46</v>
      </c>
      <c r="Z32" s="20"/>
      <c r="AB32" s="20"/>
    </row>
    <row r="33" spans="1:37" s="27" customFormat="1" ht="16.5" customHeight="1" x14ac:dyDescent="0.25">
      <c r="A33" s="21" t="s">
        <v>30</v>
      </c>
      <c r="B33" s="105" t="s">
        <v>144</v>
      </c>
      <c r="C33" s="105"/>
      <c r="D33" s="105"/>
      <c r="E33" s="22" t="s">
        <v>133</v>
      </c>
      <c r="F33" s="78">
        <v>20387.27</v>
      </c>
      <c r="G33" s="23"/>
      <c r="H33" s="23"/>
      <c r="I33" s="24"/>
      <c r="J33" s="24">
        <f>H33*F33</f>
        <v>0</v>
      </c>
      <c r="K33" s="24">
        <f>J33+I33</f>
        <v>0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 t="s">
        <v>36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</row>
    <row r="34" spans="1:37" ht="16.5" customHeight="1" x14ac:dyDescent="0.25">
      <c r="A34" s="28" t="s">
        <v>31</v>
      </c>
      <c r="B34" s="97" t="s">
        <v>153</v>
      </c>
      <c r="C34" s="97"/>
      <c r="D34" s="97"/>
      <c r="E34" s="29" t="s">
        <v>7</v>
      </c>
      <c r="F34" s="30">
        <v>468.91</v>
      </c>
      <c r="G34" s="30"/>
      <c r="H34" s="30"/>
      <c r="I34" s="31">
        <f>G34*F34</f>
        <v>0</v>
      </c>
      <c r="J34" s="31"/>
      <c r="K34" s="33">
        <f t="shared" ref="K34:K37" si="7">J34+I34</f>
        <v>0</v>
      </c>
      <c r="X34" s="20"/>
      <c r="Y34" s="9" t="s">
        <v>9</v>
      </c>
      <c r="Z34" s="20"/>
      <c r="AB34" s="20"/>
    </row>
    <row r="35" spans="1:37" ht="16.5" customHeight="1" x14ac:dyDescent="0.25">
      <c r="A35" s="28" t="s">
        <v>32</v>
      </c>
      <c r="B35" s="97" t="s">
        <v>152</v>
      </c>
      <c r="C35" s="97"/>
      <c r="D35" s="97"/>
      <c r="E35" s="29" t="s">
        <v>12</v>
      </c>
      <c r="F35" s="30">
        <v>1019364</v>
      </c>
      <c r="G35" s="30"/>
      <c r="H35" s="30"/>
      <c r="I35" s="31">
        <f t="shared" ref="I35:I37" si="8">G35*F35</f>
        <v>0</v>
      </c>
      <c r="J35" s="31"/>
      <c r="K35" s="33">
        <f t="shared" si="7"/>
        <v>0</v>
      </c>
      <c r="X35" s="20"/>
      <c r="Y35" s="9" t="s">
        <v>11</v>
      </c>
      <c r="Z35" s="20"/>
      <c r="AB35" s="20"/>
    </row>
    <row r="36" spans="1:37" ht="16.5" customHeight="1" x14ac:dyDescent="0.25">
      <c r="A36" s="28" t="s">
        <v>35</v>
      </c>
      <c r="B36" s="97" t="s">
        <v>18</v>
      </c>
      <c r="C36" s="97"/>
      <c r="D36" s="97"/>
      <c r="E36" s="29" t="s">
        <v>12</v>
      </c>
      <c r="F36" s="30">
        <v>28833</v>
      </c>
      <c r="G36" s="30"/>
      <c r="H36" s="30"/>
      <c r="I36" s="31">
        <f t="shared" si="8"/>
        <v>0</v>
      </c>
      <c r="J36" s="31"/>
      <c r="K36" s="33">
        <f t="shared" si="7"/>
        <v>0</v>
      </c>
      <c r="X36" s="20"/>
      <c r="Y36" s="9" t="s">
        <v>18</v>
      </c>
      <c r="Z36" s="20"/>
      <c r="AB36" s="20"/>
    </row>
    <row r="37" spans="1:37" ht="16.5" customHeight="1" x14ac:dyDescent="0.25">
      <c r="A37" s="28" t="s">
        <v>37</v>
      </c>
      <c r="B37" s="97" t="s">
        <v>44</v>
      </c>
      <c r="C37" s="97"/>
      <c r="D37" s="97"/>
      <c r="E37" s="29" t="s">
        <v>12</v>
      </c>
      <c r="F37" s="30">
        <v>32620</v>
      </c>
      <c r="G37" s="30"/>
      <c r="H37" s="30"/>
      <c r="I37" s="31">
        <f t="shared" si="8"/>
        <v>0</v>
      </c>
      <c r="J37" s="31"/>
      <c r="K37" s="33">
        <f t="shared" si="7"/>
        <v>0</v>
      </c>
      <c r="X37" s="20"/>
      <c r="Y37" s="9" t="s">
        <v>44</v>
      </c>
      <c r="Z37" s="20"/>
      <c r="AB37" s="20"/>
    </row>
    <row r="38" spans="1:37" ht="16.5" customHeight="1" x14ac:dyDescent="0.25">
      <c r="A38" s="35"/>
      <c r="B38" s="96" t="s">
        <v>54</v>
      </c>
      <c r="C38" s="96"/>
      <c r="D38" s="96"/>
      <c r="E38" s="96"/>
      <c r="F38" s="96"/>
      <c r="G38" s="96"/>
      <c r="H38" s="36"/>
      <c r="I38" s="37">
        <f>SUM(I33:I37)</f>
        <v>0</v>
      </c>
      <c r="J38" s="37">
        <f>SUM(J33:J37)</f>
        <v>0</v>
      </c>
      <c r="K38" s="37">
        <f>SUM(K33:K37)</f>
        <v>0</v>
      </c>
      <c r="X38" s="20"/>
      <c r="Z38" s="20" t="s">
        <v>54</v>
      </c>
      <c r="AB38" s="20"/>
    </row>
    <row r="39" spans="1:37" ht="16.5" customHeight="1" x14ac:dyDescent="0.25">
      <c r="A39" s="96" t="s">
        <v>55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X39" s="20" t="s">
        <v>55</v>
      </c>
      <c r="Z39" s="20"/>
      <c r="AB39" s="20"/>
    </row>
    <row r="40" spans="1:37" s="45" customFormat="1" ht="16.5" customHeight="1" x14ac:dyDescent="0.25">
      <c r="A40" s="89" t="s">
        <v>38</v>
      </c>
      <c r="B40" s="110" t="s">
        <v>154</v>
      </c>
      <c r="C40" s="110"/>
      <c r="D40" s="110"/>
      <c r="E40" s="90" t="s">
        <v>7</v>
      </c>
      <c r="F40" s="92">
        <v>1618.94</v>
      </c>
      <c r="G40" s="5"/>
      <c r="H40" s="41"/>
      <c r="I40" s="42"/>
      <c r="J40" s="42">
        <f>H40*F40</f>
        <v>0</v>
      </c>
      <c r="K40" s="42">
        <f>J40+I40</f>
        <v>0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4" t="s">
        <v>57</v>
      </c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</row>
    <row r="41" spans="1:37" s="50" customFormat="1" ht="16.5" customHeight="1" x14ac:dyDescent="0.25">
      <c r="A41" s="3" t="s">
        <v>39</v>
      </c>
      <c r="B41" s="119" t="s">
        <v>153</v>
      </c>
      <c r="C41" s="119"/>
      <c r="D41" s="119"/>
      <c r="E41" s="4" t="s">
        <v>7</v>
      </c>
      <c r="F41" s="6">
        <f>F40*0.257</f>
        <v>416.06758000000002</v>
      </c>
      <c r="G41" s="6"/>
      <c r="H41" s="46"/>
      <c r="I41" s="47">
        <f>G41*F41</f>
        <v>0</v>
      </c>
      <c r="J41" s="47"/>
      <c r="K41" s="47">
        <f t="shared" ref="K41:K44" si="9">J41+I41</f>
        <v>0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9"/>
      <c r="Y41" s="49" t="s">
        <v>9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50" t="s">
        <v>165</v>
      </c>
    </row>
    <row r="42" spans="1:37" s="50" customFormat="1" ht="16.5" customHeight="1" x14ac:dyDescent="0.25">
      <c r="A42" s="3" t="s">
        <v>40</v>
      </c>
      <c r="B42" s="119" t="s">
        <v>152</v>
      </c>
      <c r="C42" s="119"/>
      <c r="D42" s="119"/>
      <c r="E42" s="4" t="s">
        <v>12</v>
      </c>
      <c r="F42" s="6">
        <f>ROUNDUP(F40*245,0)</f>
        <v>396641</v>
      </c>
      <c r="G42" s="6"/>
      <c r="H42" s="46"/>
      <c r="I42" s="47">
        <f t="shared" ref="I42:I44" si="10">G42*F42</f>
        <v>0</v>
      </c>
      <c r="J42" s="47"/>
      <c r="K42" s="47">
        <f t="shared" si="9"/>
        <v>0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  <c r="Y42" s="49" t="s">
        <v>11</v>
      </c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50" t="s">
        <v>164</v>
      </c>
    </row>
    <row r="43" spans="1:37" s="50" customFormat="1" ht="16.5" customHeight="1" x14ac:dyDescent="0.25">
      <c r="A43" s="3" t="s">
        <v>41</v>
      </c>
      <c r="B43" s="104" t="s">
        <v>18</v>
      </c>
      <c r="C43" s="104"/>
      <c r="D43" s="104"/>
      <c r="E43" s="4" t="s">
        <v>12</v>
      </c>
      <c r="F43" s="6">
        <v>1057</v>
      </c>
      <c r="G43" s="6"/>
      <c r="H43" s="46"/>
      <c r="I43" s="47">
        <f t="shared" si="10"/>
        <v>0</v>
      </c>
      <c r="J43" s="47"/>
      <c r="K43" s="47">
        <f t="shared" si="9"/>
        <v>0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9"/>
      <c r="Y43" s="49" t="s">
        <v>18</v>
      </c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1:37" s="50" customFormat="1" ht="16.5" customHeight="1" x14ac:dyDescent="0.25">
      <c r="A44" s="3" t="s">
        <v>42</v>
      </c>
      <c r="B44" s="104" t="s">
        <v>22</v>
      </c>
      <c r="C44" s="104"/>
      <c r="D44" s="104"/>
      <c r="E44" s="4" t="s">
        <v>12</v>
      </c>
      <c r="F44" s="6">
        <v>9714</v>
      </c>
      <c r="G44" s="6"/>
      <c r="H44" s="46"/>
      <c r="I44" s="47">
        <f t="shared" si="10"/>
        <v>0</v>
      </c>
      <c r="J44" s="47"/>
      <c r="K44" s="47">
        <f t="shared" si="9"/>
        <v>0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9"/>
      <c r="Y44" s="49" t="s">
        <v>22</v>
      </c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7" s="50" customFormat="1" ht="16.5" customHeight="1" x14ac:dyDescent="0.25">
      <c r="A45" s="93"/>
      <c r="B45" s="118" t="s">
        <v>63</v>
      </c>
      <c r="C45" s="118"/>
      <c r="D45" s="118"/>
      <c r="E45" s="118"/>
      <c r="F45" s="118"/>
      <c r="G45" s="118"/>
      <c r="H45" s="94"/>
      <c r="I45" s="95">
        <f>SUM(I40:I44)</f>
        <v>0</v>
      </c>
      <c r="J45" s="95">
        <f t="shared" ref="J45:AJ45" si="11">SUM(J40:J44)</f>
        <v>0</v>
      </c>
      <c r="K45" s="95">
        <f>SUM(K40:K44)</f>
        <v>0</v>
      </c>
      <c r="L45" s="51">
        <f t="shared" si="11"/>
        <v>0</v>
      </c>
      <c r="M45" s="51">
        <f t="shared" si="11"/>
        <v>0</v>
      </c>
      <c r="N45" s="51">
        <f t="shared" si="11"/>
        <v>0</v>
      </c>
      <c r="O45" s="51">
        <f t="shared" si="11"/>
        <v>0</v>
      </c>
      <c r="P45" s="51">
        <f t="shared" si="11"/>
        <v>0</v>
      </c>
      <c r="Q45" s="51">
        <f t="shared" si="11"/>
        <v>0</v>
      </c>
      <c r="R45" s="51">
        <f t="shared" si="11"/>
        <v>0</v>
      </c>
      <c r="S45" s="51">
        <f t="shared" si="11"/>
        <v>0</v>
      </c>
      <c r="T45" s="51">
        <f t="shared" si="11"/>
        <v>0</v>
      </c>
      <c r="U45" s="51">
        <f t="shared" si="11"/>
        <v>0</v>
      </c>
      <c r="V45" s="51">
        <f t="shared" si="11"/>
        <v>0</v>
      </c>
      <c r="W45" s="51">
        <f t="shared" si="11"/>
        <v>0</v>
      </c>
      <c r="X45" s="51">
        <f t="shared" si="11"/>
        <v>0</v>
      </c>
      <c r="Y45" s="51">
        <f t="shared" si="11"/>
        <v>0</v>
      </c>
      <c r="Z45" s="51">
        <f t="shared" si="11"/>
        <v>0</v>
      </c>
      <c r="AA45" s="51">
        <f t="shared" si="11"/>
        <v>0</v>
      </c>
      <c r="AB45" s="51">
        <f t="shared" si="11"/>
        <v>0</v>
      </c>
      <c r="AC45" s="51">
        <f t="shared" si="11"/>
        <v>0</v>
      </c>
      <c r="AD45" s="51">
        <f t="shared" si="11"/>
        <v>0</v>
      </c>
      <c r="AE45" s="51">
        <f t="shared" si="11"/>
        <v>0</v>
      </c>
      <c r="AF45" s="51">
        <f t="shared" si="11"/>
        <v>0</v>
      </c>
      <c r="AG45" s="51">
        <f t="shared" si="11"/>
        <v>0</v>
      </c>
      <c r="AH45" s="51">
        <f t="shared" si="11"/>
        <v>0</v>
      </c>
      <c r="AI45" s="51">
        <f t="shared" si="11"/>
        <v>0</v>
      </c>
      <c r="AJ45" s="51">
        <f t="shared" si="11"/>
        <v>0</v>
      </c>
    </row>
    <row r="46" spans="1:37" ht="16.5" customHeight="1" x14ac:dyDescent="0.25">
      <c r="A46" s="96" t="s">
        <v>64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X46" s="20" t="s">
        <v>64</v>
      </c>
      <c r="Z46" s="20"/>
      <c r="AB46" s="20"/>
    </row>
    <row r="47" spans="1:37" s="27" customFormat="1" ht="16.5" customHeight="1" x14ac:dyDescent="0.25">
      <c r="A47" s="21" t="s">
        <v>43</v>
      </c>
      <c r="B47" s="105" t="s">
        <v>66</v>
      </c>
      <c r="C47" s="105"/>
      <c r="D47" s="105"/>
      <c r="E47" s="22" t="s">
        <v>133</v>
      </c>
      <c r="F47" s="80">
        <v>3820.11</v>
      </c>
      <c r="G47" s="23"/>
      <c r="H47" s="23"/>
      <c r="I47" s="23"/>
      <c r="J47" s="24">
        <f>H47*F47</f>
        <v>0</v>
      </c>
      <c r="K47" s="24">
        <f>J47+I47</f>
        <v>0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  <c r="Y47" s="26" t="s">
        <v>66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7" ht="16.5" customHeight="1" x14ac:dyDescent="0.25">
      <c r="A48" s="35"/>
      <c r="B48" s="96" t="s">
        <v>67</v>
      </c>
      <c r="C48" s="96"/>
      <c r="D48" s="96"/>
      <c r="E48" s="96"/>
      <c r="F48" s="96"/>
      <c r="G48" s="96"/>
      <c r="H48" s="36"/>
      <c r="I48" s="36"/>
      <c r="J48" s="37">
        <f>SUM(J47)</f>
        <v>0</v>
      </c>
      <c r="K48" s="53">
        <f>SUM(K47)</f>
        <v>0</v>
      </c>
      <c r="X48" s="20"/>
      <c r="Z48" s="20" t="s">
        <v>67</v>
      </c>
      <c r="AB48" s="20"/>
    </row>
    <row r="49" spans="1:36" ht="16.5" customHeight="1" x14ac:dyDescent="0.25">
      <c r="A49" s="96" t="s">
        <v>68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X49" s="20" t="s">
        <v>68</v>
      </c>
      <c r="Z49" s="20"/>
      <c r="AB49" s="20"/>
    </row>
    <row r="50" spans="1:36" s="27" customFormat="1" ht="16.5" customHeight="1" x14ac:dyDescent="0.25">
      <c r="A50" s="89" t="s">
        <v>47</v>
      </c>
      <c r="B50" s="110" t="s">
        <v>155</v>
      </c>
      <c r="C50" s="110"/>
      <c r="D50" s="110"/>
      <c r="E50" s="90" t="s">
        <v>7</v>
      </c>
      <c r="F50" s="91">
        <v>0.63959999999999995</v>
      </c>
      <c r="G50" s="23"/>
      <c r="H50" s="23"/>
      <c r="I50" s="24"/>
      <c r="J50" s="24">
        <f>H50*F50</f>
        <v>0</v>
      </c>
      <c r="K50" s="24">
        <f>J50+I50</f>
        <v>0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6"/>
      <c r="Y50" s="26" t="s">
        <v>70</v>
      </c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ht="29.25" customHeight="1" x14ac:dyDescent="0.25">
      <c r="A51" s="3" t="s">
        <v>48</v>
      </c>
      <c r="B51" s="104" t="s">
        <v>72</v>
      </c>
      <c r="C51" s="104"/>
      <c r="D51" s="104"/>
      <c r="E51" s="4" t="s">
        <v>7</v>
      </c>
      <c r="F51" s="6">
        <v>0.65</v>
      </c>
      <c r="G51" s="30"/>
      <c r="H51" s="30"/>
      <c r="I51" s="31">
        <f t="shared" ref="I51:I56" si="12">G51*F51</f>
        <v>0</v>
      </c>
      <c r="J51" s="33"/>
      <c r="K51" s="33">
        <f t="shared" ref="K51:K60" si="13">J51+I51</f>
        <v>0</v>
      </c>
      <c r="X51" s="20"/>
      <c r="Y51" s="9" t="s">
        <v>72</v>
      </c>
      <c r="Z51" s="20"/>
      <c r="AB51" s="20"/>
    </row>
    <row r="52" spans="1:36" s="27" customFormat="1" ht="33" customHeight="1" x14ac:dyDescent="0.25">
      <c r="A52" s="89" t="s">
        <v>49</v>
      </c>
      <c r="B52" s="110" t="s">
        <v>162</v>
      </c>
      <c r="C52" s="110"/>
      <c r="D52" s="110"/>
      <c r="E52" s="90" t="s">
        <v>133</v>
      </c>
      <c r="F52" s="91">
        <v>486.26</v>
      </c>
      <c r="G52" s="23"/>
      <c r="H52" s="23"/>
      <c r="I52" s="24"/>
      <c r="J52" s="24">
        <f t="shared" ref="J52:J60" si="14">H52*F52</f>
        <v>0</v>
      </c>
      <c r="K52" s="24">
        <f t="shared" si="13"/>
        <v>0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6"/>
      <c r="Y52" s="26" t="s">
        <v>74</v>
      </c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</row>
    <row r="53" spans="1:36" s="27" customFormat="1" ht="16.5" customHeight="1" x14ac:dyDescent="0.25">
      <c r="A53" s="1" t="s">
        <v>50</v>
      </c>
      <c r="B53" s="115" t="s">
        <v>156</v>
      </c>
      <c r="C53" s="116"/>
      <c r="D53" s="117"/>
      <c r="E53" s="2" t="s">
        <v>133</v>
      </c>
      <c r="F53" s="5">
        <f>F52*0.1*1.02</f>
        <v>49.598520000000008</v>
      </c>
      <c r="G53" s="23"/>
      <c r="H53" s="23"/>
      <c r="I53" s="24"/>
      <c r="J53" s="24"/>
      <c r="K53" s="2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</row>
    <row r="54" spans="1:36" s="27" customFormat="1" ht="16.5" customHeight="1" x14ac:dyDescent="0.25">
      <c r="A54" s="3" t="s">
        <v>51</v>
      </c>
      <c r="B54" s="104" t="s">
        <v>141</v>
      </c>
      <c r="C54" s="104"/>
      <c r="D54" s="104"/>
      <c r="E54" s="4" t="s">
        <v>12</v>
      </c>
      <c r="F54" s="6">
        <f>F52*4</f>
        <v>1945.04</v>
      </c>
      <c r="G54" s="23"/>
      <c r="H54" s="23"/>
      <c r="I54" s="24"/>
      <c r="J54" s="24"/>
      <c r="K54" s="24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</row>
    <row r="55" spans="1:36" s="27" customFormat="1" ht="16.5" customHeight="1" x14ac:dyDescent="0.25">
      <c r="A55" s="89" t="s">
        <v>52</v>
      </c>
      <c r="B55" s="112" t="s">
        <v>163</v>
      </c>
      <c r="C55" s="113"/>
      <c r="D55" s="114"/>
      <c r="E55" s="90" t="s">
        <v>133</v>
      </c>
      <c r="F55" s="91">
        <v>1785.03</v>
      </c>
      <c r="G55" s="23"/>
      <c r="H55" s="23"/>
      <c r="I55" s="24"/>
      <c r="J55" s="24"/>
      <c r="K55" s="24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1:36" ht="33.75" customHeight="1" x14ac:dyDescent="0.25">
      <c r="A56" s="54" t="s">
        <v>53</v>
      </c>
      <c r="B56" s="104" t="s">
        <v>77</v>
      </c>
      <c r="C56" s="104"/>
      <c r="D56" s="104"/>
      <c r="E56" s="55" t="s">
        <v>7</v>
      </c>
      <c r="F56" s="81">
        <v>180.58</v>
      </c>
      <c r="G56" s="56"/>
      <c r="H56" s="30"/>
      <c r="I56" s="31">
        <f t="shared" si="12"/>
        <v>0</v>
      </c>
      <c r="J56" s="33"/>
      <c r="K56" s="33">
        <f t="shared" si="13"/>
        <v>0</v>
      </c>
      <c r="X56" s="20"/>
      <c r="Y56" s="9" t="s">
        <v>77</v>
      </c>
      <c r="Z56" s="20"/>
      <c r="AB56" s="20"/>
    </row>
    <row r="57" spans="1:36" ht="32.25" customHeight="1" x14ac:dyDescent="0.25">
      <c r="A57" s="54" t="s">
        <v>158</v>
      </c>
      <c r="B57" s="104" t="s">
        <v>79</v>
      </c>
      <c r="C57" s="104"/>
      <c r="D57" s="104"/>
      <c r="E57" s="55" t="s">
        <v>7</v>
      </c>
      <c r="F57" s="81">
        <v>0.75</v>
      </c>
      <c r="G57" s="56"/>
      <c r="H57" s="30"/>
      <c r="I57" s="31"/>
      <c r="J57" s="33"/>
      <c r="K57" s="33"/>
      <c r="X57" s="20"/>
      <c r="Z57" s="20"/>
      <c r="AB57" s="20"/>
    </row>
    <row r="58" spans="1:36" s="27" customFormat="1" ht="29.45" customHeight="1" x14ac:dyDescent="0.25">
      <c r="A58" s="57" t="s">
        <v>56</v>
      </c>
      <c r="B58" s="110" t="s">
        <v>161</v>
      </c>
      <c r="C58" s="110"/>
      <c r="D58" s="110"/>
      <c r="E58" s="58" t="s">
        <v>159</v>
      </c>
      <c r="F58" s="82">
        <v>10744.17</v>
      </c>
      <c r="G58" s="23"/>
      <c r="H58" s="23"/>
      <c r="I58" s="24"/>
      <c r="J58" s="24">
        <f t="shared" si="14"/>
        <v>0</v>
      </c>
      <c r="K58" s="24">
        <f t="shared" si="13"/>
        <v>0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6"/>
      <c r="Y58" s="26" t="s">
        <v>82</v>
      </c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</row>
    <row r="59" spans="1:36" s="27" customFormat="1" ht="42.75" customHeight="1" x14ac:dyDescent="0.25">
      <c r="A59" s="57" t="s">
        <v>58</v>
      </c>
      <c r="B59" s="110" t="s">
        <v>160</v>
      </c>
      <c r="C59" s="110"/>
      <c r="D59" s="110"/>
      <c r="E59" s="58" t="s">
        <v>159</v>
      </c>
      <c r="F59" s="82">
        <v>10244.58</v>
      </c>
      <c r="G59" s="23"/>
      <c r="H59" s="23"/>
      <c r="I59" s="24"/>
      <c r="J59" s="24">
        <f t="shared" si="14"/>
        <v>0</v>
      </c>
      <c r="K59" s="24">
        <f t="shared" si="13"/>
        <v>0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/>
      <c r="Y59" s="26" t="s">
        <v>82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</row>
    <row r="60" spans="1:36" s="19" customFormat="1" ht="16.5" customHeight="1" x14ac:dyDescent="0.25">
      <c r="A60" s="28" t="s">
        <v>59</v>
      </c>
      <c r="B60" s="97" t="s">
        <v>89</v>
      </c>
      <c r="C60" s="97"/>
      <c r="D60" s="97"/>
      <c r="E60" s="29" t="s">
        <v>12</v>
      </c>
      <c r="F60" s="30">
        <v>4910</v>
      </c>
      <c r="G60" s="32"/>
      <c r="H60" s="32"/>
      <c r="I60" s="31"/>
      <c r="J60" s="33">
        <f t="shared" si="14"/>
        <v>0</v>
      </c>
      <c r="K60" s="33">
        <f t="shared" si="13"/>
        <v>0</v>
      </c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20"/>
      <c r="Y60" s="20" t="s">
        <v>82</v>
      </c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s="61" customFormat="1" ht="16.5" customHeight="1" x14ac:dyDescent="0.25">
      <c r="A61" s="35"/>
      <c r="B61" s="96" t="s">
        <v>90</v>
      </c>
      <c r="C61" s="96"/>
      <c r="D61" s="96"/>
      <c r="E61" s="96"/>
      <c r="F61" s="96"/>
      <c r="G61" s="96"/>
      <c r="H61" s="36"/>
      <c r="I61" s="37">
        <f>SUM(I50:I60)</f>
        <v>0</v>
      </c>
      <c r="J61" s="37">
        <f>SUM(J50:J60)</f>
        <v>0</v>
      </c>
      <c r="K61" s="37">
        <f>SUM(K50:K60)</f>
        <v>0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26"/>
      <c r="Y61" s="60"/>
      <c r="Z61" s="26" t="s">
        <v>90</v>
      </c>
      <c r="AA61" s="60"/>
      <c r="AB61" s="26"/>
      <c r="AC61" s="60"/>
      <c r="AD61" s="60"/>
      <c r="AE61" s="60"/>
      <c r="AF61" s="60"/>
      <c r="AG61" s="60"/>
      <c r="AH61" s="60"/>
      <c r="AI61" s="60"/>
      <c r="AJ61" s="60"/>
    </row>
    <row r="62" spans="1:36" s="61" customFormat="1" ht="16.5" customHeight="1" x14ac:dyDescent="0.25">
      <c r="A62" s="96" t="s">
        <v>91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26" t="s">
        <v>91</v>
      </c>
      <c r="Y62" s="60"/>
      <c r="Z62" s="26"/>
      <c r="AA62" s="60"/>
      <c r="AB62" s="26"/>
      <c r="AC62" s="60"/>
      <c r="AD62" s="60"/>
      <c r="AE62" s="60"/>
      <c r="AF62" s="60"/>
      <c r="AG62" s="60"/>
      <c r="AH62" s="60"/>
      <c r="AI62" s="60"/>
      <c r="AJ62" s="60"/>
    </row>
    <row r="63" spans="1:36" s="27" customFormat="1" ht="16.5" customHeight="1" x14ac:dyDescent="0.25">
      <c r="A63" s="21" t="s">
        <v>60</v>
      </c>
      <c r="B63" s="105" t="s">
        <v>135</v>
      </c>
      <c r="C63" s="105"/>
      <c r="D63" s="105"/>
      <c r="E63" s="22" t="s">
        <v>12</v>
      </c>
      <c r="F63" s="24">
        <v>4772</v>
      </c>
      <c r="G63" s="23"/>
      <c r="H63" s="23"/>
      <c r="I63" s="24"/>
      <c r="J63" s="24">
        <f>H63*F63</f>
        <v>0</v>
      </c>
      <c r="K63" s="24">
        <f>J63+I63</f>
        <v>0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/>
      <c r="Y63" s="26" t="s">
        <v>93</v>
      </c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</row>
    <row r="64" spans="1:36" ht="16.5" customHeight="1" x14ac:dyDescent="0.25">
      <c r="A64" s="28" t="s">
        <v>61</v>
      </c>
      <c r="B64" s="97" t="s">
        <v>95</v>
      </c>
      <c r="C64" s="97"/>
      <c r="D64" s="97"/>
      <c r="E64" s="29" t="s">
        <v>12</v>
      </c>
      <c r="F64" s="62">
        <v>66</v>
      </c>
      <c r="G64" s="30"/>
      <c r="H64" s="30"/>
      <c r="I64" s="31">
        <f>G64*F64</f>
        <v>0</v>
      </c>
      <c r="J64" s="33"/>
      <c r="K64" s="33">
        <f t="shared" ref="K64:K76" si="15">J64+I64</f>
        <v>0</v>
      </c>
      <c r="X64" s="20"/>
      <c r="Y64" s="9" t="s">
        <v>95</v>
      </c>
      <c r="Z64" s="20"/>
      <c r="AB64" s="20"/>
    </row>
    <row r="65" spans="1:36" ht="16.5" customHeight="1" x14ac:dyDescent="0.25">
      <c r="A65" s="28" t="s">
        <v>62</v>
      </c>
      <c r="B65" s="97" t="s">
        <v>97</v>
      </c>
      <c r="C65" s="97"/>
      <c r="D65" s="97"/>
      <c r="E65" s="29" t="s">
        <v>12</v>
      </c>
      <c r="F65" s="62">
        <v>1879</v>
      </c>
      <c r="G65" s="30"/>
      <c r="H65" s="30"/>
      <c r="I65" s="31">
        <f t="shared" ref="I65:I76" si="16">G65*F65</f>
        <v>0</v>
      </c>
      <c r="J65" s="33"/>
      <c r="K65" s="33">
        <f t="shared" si="15"/>
        <v>0</v>
      </c>
      <c r="X65" s="20"/>
      <c r="Y65" s="9" t="s">
        <v>97</v>
      </c>
      <c r="Z65" s="20"/>
      <c r="AB65" s="20"/>
    </row>
    <row r="66" spans="1:36" ht="16.5" customHeight="1" x14ac:dyDescent="0.25">
      <c r="A66" s="28" t="s">
        <v>65</v>
      </c>
      <c r="B66" s="97" t="s">
        <v>99</v>
      </c>
      <c r="C66" s="97"/>
      <c r="D66" s="97"/>
      <c r="E66" s="29" t="s">
        <v>12</v>
      </c>
      <c r="F66" s="62">
        <v>1238</v>
      </c>
      <c r="G66" s="30"/>
      <c r="H66" s="30"/>
      <c r="I66" s="31">
        <f t="shared" si="16"/>
        <v>0</v>
      </c>
      <c r="J66" s="33"/>
      <c r="K66" s="33">
        <f t="shared" si="15"/>
        <v>0</v>
      </c>
      <c r="X66" s="20"/>
      <c r="Y66" s="9" t="s">
        <v>99</v>
      </c>
      <c r="Z66" s="20"/>
      <c r="AB66" s="20"/>
    </row>
    <row r="67" spans="1:36" ht="16.5" customHeight="1" x14ac:dyDescent="0.25">
      <c r="A67" s="28" t="s">
        <v>69</v>
      </c>
      <c r="B67" s="97" t="s">
        <v>101</v>
      </c>
      <c r="C67" s="97"/>
      <c r="D67" s="97"/>
      <c r="E67" s="29" t="s">
        <v>12</v>
      </c>
      <c r="F67" s="62">
        <v>214</v>
      </c>
      <c r="G67" s="30"/>
      <c r="H67" s="30"/>
      <c r="I67" s="31">
        <f t="shared" si="16"/>
        <v>0</v>
      </c>
      <c r="J67" s="33"/>
      <c r="K67" s="33">
        <f t="shared" si="15"/>
        <v>0</v>
      </c>
      <c r="X67" s="20"/>
      <c r="Y67" s="9" t="s">
        <v>101</v>
      </c>
      <c r="Z67" s="20"/>
      <c r="AB67" s="20"/>
    </row>
    <row r="68" spans="1:36" ht="16.5" customHeight="1" x14ac:dyDescent="0.25">
      <c r="A68" s="28" t="s">
        <v>71</v>
      </c>
      <c r="B68" s="97" t="s">
        <v>103</v>
      </c>
      <c r="C68" s="97"/>
      <c r="D68" s="97"/>
      <c r="E68" s="29" t="s">
        <v>12</v>
      </c>
      <c r="F68" s="62">
        <v>233</v>
      </c>
      <c r="G68" s="30"/>
      <c r="H68" s="30"/>
      <c r="I68" s="31">
        <f t="shared" si="16"/>
        <v>0</v>
      </c>
      <c r="J68" s="33"/>
      <c r="K68" s="33">
        <f t="shared" si="15"/>
        <v>0</v>
      </c>
      <c r="X68" s="20"/>
      <c r="Y68" s="9" t="s">
        <v>103</v>
      </c>
      <c r="Z68" s="20"/>
      <c r="AB68" s="20"/>
    </row>
    <row r="69" spans="1:36" ht="16.5" customHeight="1" x14ac:dyDescent="0.25">
      <c r="A69" s="28" t="s">
        <v>73</v>
      </c>
      <c r="B69" s="97" t="s">
        <v>105</v>
      </c>
      <c r="C69" s="97"/>
      <c r="D69" s="97"/>
      <c r="E69" s="29" t="s">
        <v>12</v>
      </c>
      <c r="F69" s="62">
        <v>685</v>
      </c>
      <c r="G69" s="30"/>
      <c r="H69" s="30"/>
      <c r="I69" s="31">
        <f t="shared" si="16"/>
        <v>0</v>
      </c>
      <c r="J69" s="33"/>
      <c r="K69" s="33">
        <f t="shared" si="15"/>
        <v>0</v>
      </c>
      <c r="X69" s="20"/>
      <c r="Y69" s="9" t="s">
        <v>105</v>
      </c>
      <c r="Z69" s="20"/>
      <c r="AB69" s="20"/>
    </row>
    <row r="70" spans="1:36" ht="16.5" customHeight="1" x14ac:dyDescent="0.25">
      <c r="A70" s="28" t="s">
        <v>75</v>
      </c>
      <c r="B70" s="97" t="s">
        <v>107</v>
      </c>
      <c r="C70" s="97"/>
      <c r="D70" s="97"/>
      <c r="E70" s="29" t="s">
        <v>12</v>
      </c>
      <c r="F70" s="62">
        <v>79</v>
      </c>
      <c r="G70" s="30"/>
      <c r="H70" s="30"/>
      <c r="I70" s="31">
        <f t="shared" si="16"/>
        <v>0</v>
      </c>
      <c r="J70" s="33"/>
      <c r="K70" s="33">
        <f t="shared" si="15"/>
        <v>0</v>
      </c>
      <c r="X70" s="20"/>
      <c r="Y70" s="9" t="s">
        <v>107</v>
      </c>
      <c r="Z70" s="20"/>
      <c r="AB70" s="20"/>
    </row>
    <row r="71" spans="1:36" ht="16.5" customHeight="1" x14ac:dyDescent="0.25">
      <c r="A71" s="28" t="s">
        <v>76</v>
      </c>
      <c r="B71" s="97" t="s">
        <v>109</v>
      </c>
      <c r="C71" s="97"/>
      <c r="D71" s="97"/>
      <c r="E71" s="29" t="s">
        <v>12</v>
      </c>
      <c r="F71" s="62">
        <v>304</v>
      </c>
      <c r="G71" s="30"/>
      <c r="H71" s="30"/>
      <c r="I71" s="31">
        <f t="shared" si="16"/>
        <v>0</v>
      </c>
      <c r="J71" s="33"/>
      <c r="K71" s="33">
        <f t="shared" si="15"/>
        <v>0</v>
      </c>
      <c r="X71" s="20"/>
      <c r="Y71" s="9" t="s">
        <v>109</v>
      </c>
      <c r="Z71" s="20"/>
      <c r="AB71" s="20"/>
    </row>
    <row r="72" spans="1:36" ht="16.5" customHeight="1" x14ac:dyDescent="0.25">
      <c r="A72" s="28" t="s">
        <v>78</v>
      </c>
      <c r="B72" s="97" t="s">
        <v>111</v>
      </c>
      <c r="C72" s="97"/>
      <c r="D72" s="97"/>
      <c r="E72" s="29" t="s">
        <v>12</v>
      </c>
      <c r="F72" s="62">
        <v>74</v>
      </c>
      <c r="G72" s="30"/>
      <c r="H72" s="30"/>
      <c r="I72" s="31">
        <f t="shared" si="16"/>
        <v>0</v>
      </c>
      <c r="J72" s="33"/>
      <c r="K72" s="33">
        <f t="shared" si="15"/>
        <v>0</v>
      </c>
      <c r="X72" s="20"/>
      <c r="Y72" s="9" t="s">
        <v>111</v>
      </c>
      <c r="Z72" s="20"/>
      <c r="AB72" s="20"/>
    </row>
    <row r="73" spans="1:36" s="27" customFormat="1" ht="16.5" customHeight="1" x14ac:dyDescent="0.25">
      <c r="A73" s="52" t="s">
        <v>80</v>
      </c>
      <c r="B73" s="105" t="s">
        <v>113</v>
      </c>
      <c r="C73" s="105"/>
      <c r="D73" s="105"/>
      <c r="E73" s="22" t="s">
        <v>20</v>
      </c>
      <c r="F73" s="24">
        <v>4.4580260000000003</v>
      </c>
      <c r="G73" s="23"/>
      <c r="H73" s="23"/>
      <c r="I73" s="62"/>
      <c r="J73" s="24">
        <f t="shared" ref="J73" si="17">H73*F73</f>
        <v>0</v>
      </c>
      <c r="K73" s="24">
        <f t="shared" si="15"/>
        <v>0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6"/>
      <c r="Y73" s="26" t="s">
        <v>113</v>
      </c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</row>
    <row r="74" spans="1:36" ht="16.5" customHeight="1" x14ac:dyDescent="0.25">
      <c r="A74" s="28" t="s">
        <v>81</v>
      </c>
      <c r="B74" s="97" t="s">
        <v>115</v>
      </c>
      <c r="C74" s="97"/>
      <c r="D74" s="97"/>
      <c r="E74" s="29" t="s">
        <v>12</v>
      </c>
      <c r="F74" s="62">
        <v>474</v>
      </c>
      <c r="G74" s="30"/>
      <c r="H74" s="30"/>
      <c r="I74" s="31">
        <f t="shared" si="16"/>
        <v>0</v>
      </c>
      <c r="J74" s="31"/>
      <c r="K74" s="33">
        <f t="shared" si="15"/>
        <v>0</v>
      </c>
      <c r="X74" s="20"/>
      <c r="Y74" s="9" t="s">
        <v>115</v>
      </c>
      <c r="Z74" s="20"/>
      <c r="AB74" s="20"/>
    </row>
    <row r="75" spans="1:36" ht="16.5" customHeight="1" x14ac:dyDescent="0.25">
      <c r="A75" s="28" t="s">
        <v>83</v>
      </c>
      <c r="B75" s="97" t="s">
        <v>117</v>
      </c>
      <c r="C75" s="97"/>
      <c r="D75" s="97"/>
      <c r="E75" s="29" t="s">
        <v>12</v>
      </c>
      <c r="F75" s="62">
        <v>424</v>
      </c>
      <c r="G75" s="30"/>
      <c r="H75" s="30"/>
      <c r="I75" s="31">
        <f t="shared" si="16"/>
        <v>0</v>
      </c>
      <c r="J75" s="31"/>
      <c r="K75" s="33">
        <f t="shared" si="15"/>
        <v>0</v>
      </c>
      <c r="X75" s="20"/>
      <c r="Y75" s="9" t="s">
        <v>117</v>
      </c>
      <c r="Z75" s="20"/>
      <c r="AB75" s="20"/>
    </row>
    <row r="76" spans="1:36" ht="16.5" customHeight="1" x14ac:dyDescent="0.25">
      <c r="A76" s="28" t="s">
        <v>84</v>
      </c>
      <c r="B76" s="97" t="s">
        <v>119</v>
      </c>
      <c r="C76" s="97"/>
      <c r="D76" s="97"/>
      <c r="E76" s="29" t="s">
        <v>12</v>
      </c>
      <c r="F76" s="62">
        <v>2644</v>
      </c>
      <c r="G76" s="30"/>
      <c r="H76" s="30"/>
      <c r="I76" s="31">
        <f t="shared" si="16"/>
        <v>0</v>
      </c>
      <c r="J76" s="31"/>
      <c r="K76" s="33">
        <f t="shared" si="15"/>
        <v>0</v>
      </c>
      <c r="X76" s="20"/>
      <c r="Y76" s="9" t="s">
        <v>119</v>
      </c>
      <c r="Z76" s="20"/>
      <c r="AB76" s="20"/>
    </row>
    <row r="77" spans="1:36" ht="16.5" customHeight="1" x14ac:dyDescent="0.25">
      <c r="A77" s="35"/>
      <c r="B77" s="96" t="s">
        <v>120</v>
      </c>
      <c r="C77" s="96"/>
      <c r="D77" s="96"/>
      <c r="E77" s="96"/>
      <c r="F77" s="96"/>
      <c r="G77" s="96"/>
      <c r="H77" s="36"/>
      <c r="I77" s="37">
        <f>SUM(I63:I76)</f>
        <v>0</v>
      </c>
      <c r="J77" s="37">
        <f>SUM(J63:J76)</f>
        <v>0</v>
      </c>
      <c r="K77" s="37">
        <f>SUM(K63:K76)</f>
        <v>0</v>
      </c>
      <c r="X77" s="20"/>
      <c r="Z77" s="20" t="s">
        <v>120</v>
      </c>
      <c r="AB77" s="20"/>
    </row>
    <row r="78" spans="1:36" ht="16.5" customHeight="1" x14ac:dyDescent="0.25">
      <c r="A78" s="96" t="s">
        <v>121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X78" s="20" t="s">
        <v>121</v>
      </c>
      <c r="Z78" s="20"/>
      <c r="AB78" s="20"/>
    </row>
    <row r="79" spans="1:36" s="27" customFormat="1" ht="16.5" customHeight="1" x14ac:dyDescent="0.25">
      <c r="A79" s="63" t="s">
        <v>85</v>
      </c>
      <c r="B79" s="109" t="s">
        <v>146</v>
      </c>
      <c r="C79" s="109"/>
      <c r="D79" s="109"/>
      <c r="E79" s="64" t="s">
        <v>7</v>
      </c>
      <c r="F79" s="83">
        <v>94.36</v>
      </c>
      <c r="G79" s="65"/>
      <c r="H79" s="23"/>
      <c r="I79" s="24"/>
      <c r="J79" s="24">
        <f>H79*F79</f>
        <v>0</v>
      </c>
      <c r="K79" s="24">
        <f>J79+I79</f>
        <v>0</v>
      </c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/>
      <c r="Y79" s="26" t="s">
        <v>6</v>
      </c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</row>
    <row r="80" spans="1:36" ht="16.5" customHeight="1" x14ac:dyDescent="0.25">
      <c r="A80" s="66" t="s">
        <v>87</v>
      </c>
      <c r="B80" s="97" t="s">
        <v>153</v>
      </c>
      <c r="C80" s="97"/>
      <c r="D80" s="97"/>
      <c r="E80" s="67" t="s">
        <v>7</v>
      </c>
      <c r="F80" s="84">
        <f>F79*0.24</f>
        <v>22.6464</v>
      </c>
      <c r="G80" s="30"/>
      <c r="H80" s="30"/>
      <c r="I80" s="31">
        <f>G80*F80</f>
        <v>0</v>
      </c>
      <c r="J80" s="33"/>
      <c r="K80" s="33">
        <f t="shared" ref="K80:K106" si="18">J80+I80</f>
        <v>0</v>
      </c>
      <c r="X80" s="20"/>
      <c r="Y80" s="9" t="s">
        <v>9</v>
      </c>
      <c r="Z80" s="20"/>
      <c r="AB80" s="20"/>
    </row>
    <row r="81" spans="1:36" ht="16.5" customHeight="1" x14ac:dyDescent="0.25">
      <c r="A81" s="66" t="s">
        <v>88</v>
      </c>
      <c r="B81" s="104" t="s">
        <v>152</v>
      </c>
      <c r="C81" s="104"/>
      <c r="D81" s="104"/>
      <c r="E81" s="67" t="s">
        <v>12</v>
      </c>
      <c r="F81" s="84">
        <f>F79*400</f>
        <v>37744</v>
      </c>
      <c r="G81" s="30"/>
      <c r="H81" s="30"/>
      <c r="I81" s="31">
        <f t="shared" ref="I81:I106" si="19">G81*F81</f>
        <v>0</v>
      </c>
      <c r="J81" s="33"/>
      <c r="K81" s="33">
        <f t="shared" si="18"/>
        <v>0</v>
      </c>
      <c r="X81" s="20"/>
      <c r="Y81" s="9" t="s">
        <v>11</v>
      </c>
      <c r="Z81" s="20"/>
      <c r="AB81" s="20"/>
    </row>
    <row r="82" spans="1:36" ht="16.5" customHeight="1" x14ac:dyDescent="0.25">
      <c r="A82" s="66" t="s">
        <v>92</v>
      </c>
      <c r="B82" s="108" t="s">
        <v>18</v>
      </c>
      <c r="C82" s="108"/>
      <c r="D82" s="108"/>
      <c r="E82" s="67" t="s">
        <v>12</v>
      </c>
      <c r="F82" s="84">
        <f>F79*7.29</f>
        <v>687.88440000000003</v>
      </c>
      <c r="G82" s="30"/>
      <c r="H82" s="30"/>
      <c r="I82" s="31">
        <f t="shared" si="19"/>
        <v>0</v>
      </c>
      <c r="J82" s="33"/>
      <c r="K82" s="33">
        <f t="shared" si="18"/>
        <v>0</v>
      </c>
      <c r="X82" s="20"/>
      <c r="Y82" s="9" t="s">
        <v>18</v>
      </c>
      <c r="Z82" s="20"/>
      <c r="AB82" s="20"/>
    </row>
    <row r="83" spans="1:36" s="19" customFormat="1" ht="16.5" customHeight="1" x14ac:dyDescent="0.25">
      <c r="A83" s="66" t="s">
        <v>94</v>
      </c>
      <c r="B83" s="108" t="s">
        <v>22</v>
      </c>
      <c r="C83" s="108"/>
      <c r="D83" s="108"/>
      <c r="E83" s="67" t="s">
        <v>12</v>
      </c>
      <c r="F83" s="84">
        <f>F79*6</f>
        <v>566.16</v>
      </c>
      <c r="G83" s="30"/>
      <c r="H83" s="32"/>
      <c r="I83" s="31"/>
      <c r="J83" s="33">
        <f t="shared" ref="J83:J98" si="20">H83*F83</f>
        <v>0</v>
      </c>
      <c r="K83" s="33">
        <f t="shared" si="18"/>
        <v>0</v>
      </c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20"/>
      <c r="Y83" s="20" t="s">
        <v>127</v>
      </c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</row>
    <row r="84" spans="1:36" s="19" customFormat="1" ht="16.5" customHeight="1" x14ac:dyDescent="0.25">
      <c r="A84" s="63" t="s">
        <v>96</v>
      </c>
      <c r="B84" s="109" t="s">
        <v>145</v>
      </c>
      <c r="C84" s="109"/>
      <c r="D84" s="109"/>
      <c r="E84" s="64" t="s">
        <v>7</v>
      </c>
      <c r="F84" s="85">
        <v>27.22</v>
      </c>
      <c r="G84" s="32"/>
      <c r="H84" s="32"/>
      <c r="I84" s="31"/>
      <c r="J84" s="33"/>
      <c r="K84" s="33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</row>
    <row r="85" spans="1:36" s="19" customFormat="1" ht="16.5" customHeight="1" x14ac:dyDescent="0.25">
      <c r="A85" s="66" t="s">
        <v>98</v>
      </c>
      <c r="B85" s="97" t="s">
        <v>153</v>
      </c>
      <c r="C85" s="97"/>
      <c r="D85" s="97"/>
      <c r="E85" s="67" t="s">
        <v>7</v>
      </c>
      <c r="F85" s="81">
        <f>F84*0.24</f>
        <v>6.5327999999999991</v>
      </c>
      <c r="G85" s="32"/>
      <c r="H85" s="32"/>
      <c r="I85" s="31"/>
      <c r="J85" s="33"/>
      <c r="K85" s="33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</row>
    <row r="86" spans="1:36" s="19" customFormat="1" ht="16.5" customHeight="1" x14ac:dyDescent="0.25">
      <c r="A86" s="66" t="s">
        <v>100</v>
      </c>
      <c r="B86" s="104" t="s">
        <v>152</v>
      </c>
      <c r="C86" s="104"/>
      <c r="D86" s="104"/>
      <c r="E86" s="67" t="s">
        <v>12</v>
      </c>
      <c r="F86" s="81">
        <f>F84*400</f>
        <v>10888</v>
      </c>
      <c r="G86" s="32"/>
      <c r="H86" s="32"/>
      <c r="I86" s="31"/>
      <c r="J86" s="33"/>
      <c r="K86" s="33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</row>
    <row r="87" spans="1:36" s="19" customFormat="1" ht="16.5" customHeight="1" x14ac:dyDescent="0.25">
      <c r="A87" s="66" t="s">
        <v>102</v>
      </c>
      <c r="B87" s="108" t="s">
        <v>18</v>
      </c>
      <c r="C87" s="108"/>
      <c r="D87" s="108"/>
      <c r="E87" s="67" t="s">
        <v>12</v>
      </c>
      <c r="F87" s="81">
        <v>199</v>
      </c>
      <c r="G87" s="32"/>
      <c r="H87" s="32"/>
      <c r="I87" s="31"/>
      <c r="J87" s="33"/>
      <c r="K87" s="33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</row>
    <row r="88" spans="1:36" s="19" customFormat="1" ht="16.5" customHeight="1" x14ac:dyDescent="0.25">
      <c r="A88" s="66" t="s">
        <v>104</v>
      </c>
      <c r="B88" s="108" t="s">
        <v>22</v>
      </c>
      <c r="C88" s="108"/>
      <c r="D88" s="108"/>
      <c r="E88" s="67" t="s">
        <v>12</v>
      </c>
      <c r="F88" s="81">
        <f>F84*6</f>
        <v>163.32</v>
      </c>
      <c r="G88" s="32"/>
      <c r="H88" s="32"/>
      <c r="I88" s="31"/>
      <c r="J88" s="33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</row>
    <row r="89" spans="1:36" s="27" customFormat="1" ht="16.5" customHeight="1" x14ac:dyDescent="0.25">
      <c r="A89" s="63" t="s">
        <v>106</v>
      </c>
      <c r="B89" s="111" t="s">
        <v>144</v>
      </c>
      <c r="C89" s="111"/>
      <c r="D89" s="111"/>
      <c r="E89" s="64" t="s">
        <v>133</v>
      </c>
      <c r="F89" s="86">
        <v>203.16</v>
      </c>
      <c r="G89" s="23"/>
      <c r="H89" s="23"/>
      <c r="I89" s="62"/>
      <c r="J89" s="24">
        <f t="shared" si="20"/>
        <v>0</v>
      </c>
      <c r="K89" s="24">
        <f t="shared" si="18"/>
        <v>0</v>
      </c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/>
      <c r="Y89" s="26" t="s">
        <v>36</v>
      </c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36" ht="16.5" customHeight="1" x14ac:dyDescent="0.25">
      <c r="A90" s="66" t="s">
        <v>108</v>
      </c>
      <c r="B90" s="97" t="s">
        <v>153</v>
      </c>
      <c r="C90" s="97"/>
      <c r="D90" s="97"/>
      <c r="E90" s="67" t="s">
        <v>7</v>
      </c>
      <c r="F90" s="87">
        <v>4.6726799999999997</v>
      </c>
      <c r="G90" s="30"/>
      <c r="H90" s="30"/>
      <c r="I90" s="31">
        <f t="shared" si="19"/>
        <v>0</v>
      </c>
      <c r="J90" s="33"/>
      <c r="K90" s="33">
        <f t="shared" si="18"/>
        <v>0</v>
      </c>
      <c r="X90" s="20"/>
      <c r="Y90" s="9" t="s">
        <v>9</v>
      </c>
      <c r="Z90" s="20"/>
      <c r="AB90" s="20"/>
    </row>
    <row r="91" spans="1:36" ht="16.5" customHeight="1" x14ac:dyDescent="0.25">
      <c r="A91" s="66" t="s">
        <v>110</v>
      </c>
      <c r="B91" s="104" t="s">
        <v>152</v>
      </c>
      <c r="C91" s="104"/>
      <c r="D91" s="104"/>
      <c r="E91" s="67" t="s">
        <v>12</v>
      </c>
      <c r="F91" s="87">
        <v>10158</v>
      </c>
      <c r="G91" s="30"/>
      <c r="H91" s="30"/>
      <c r="I91" s="31">
        <f t="shared" si="19"/>
        <v>0</v>
      </c>
      <c r="J91" s="33"/>
      <c r="K91" s="33">
        <f t="shared" si="18"/>
        <v>0</v>
      </c>
      <c r="X91" s="20"/>
      <c r="Y91" s="9" t="s">
        <v>11</v>
      </c>
      <c r="Z91" s="20"/>
      <c r="AB91" s="20"/>
    </row>
    <row r="92" spans="1:36" ht="16.5" customHeight="1" x14ac:dyDescent="0.25">
      <c r="A92" s="66" t="s">
        <v>112</v>
      </c>
      <c r="B92" s="108" t="s">
        <v>18</v>
      </c>
      <c r="C92" s="108"/>
      <c r="D92" s="108"/>
      <c r="E92" s="67" t="s">
        <v>12</v>
      </c>
      <c r="F92" s="87">
        <v>117</v>
      </c>
      <c r="G92" s="30"/>
      <c r="H92" s="30"/>
      <c r="I92" s="31">
        <f t="shared" si="19"/>
        <v>0</v>
      </c>
      <c r="J92" s="33"/>
      <c r="K92" s="33">
        <f t="shared" si="18"/>
        <v>0</v>
      </c>
      <c r="X92" s="20"/>
      <c r="Y92" s="9" t="s">
        <v>18</v>
      </c>
      <c r="Z92" s="20"/>
      <c r="AB92" s="20"/>
    </row>
    <row r="93" spans="1:36" ht="16.5" customHeight="1" x14ac:dyDescent="0.25">
      <c r="A93" s="66" t="s">
        <v>114</v>
      </c>
      <c r="B93" s="108" t="s">
        <v>44</v>
      </c>
      <c r="C93" s="108"/>
      <c r="D93" s="108"/>
      <c r="E93" s="67" t="s">
        <v>12</v>
      </c>
      <c r="F93" s="87">
        <v>325</v>
      </c>
      <c r="G93" s="30"/>
      <c r="H93" s="30"/>
      <c r="I93" s="31">
        <f t="shared" si="19"/>
        <v>0</v>
      </c>
      <c r="J93" s="33"/>
      <c r="K93" s="33">
        <f t="shared" si="18"/>
        <v>0</v>
      </c>
      <c r="X93" s="20"/>
      <c r="Y93" s="9" t="s">
        <v>44</v>
      </c>
      <c r="Z93" s="20"/>
      <c r="AB93" s="20"/>
    </row>
    <row r="94" spans="1:36" s="27" customFormat="1" ht="16.5" customHeight="1" x14ac:dyDescent="0.25">
      <c r="A94" s="63" t="s">
        <v>116</v>
      </c>
      <c r="B94" s="109" t="s">
        <v>66</v>
      </c>
      <c r="C94" s="109"/>
      <c r="D94" s="109"/>
      <c r="E94" s="64" t="s">
        <v>133</v>
      </c>
      <c r="F94" s="86">
        <v>1199.28</v>
      </c>
      <c r="G94" s="23"/>
      <c r="H94" s="23"/>
      <c r="I94" s="62"/>
      <c r="J94" s="24">
        <f t="shared" si="20"/>
        <v>0</v>
      </c>
      <c r="K94" s="24">
        <f t="shared" si="18"/>
        <v>0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6"/>
      <c r="Y94" s="26" t="s">
        <v>66</v>
      </c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</row>
    <row r="95" spans="1:36" s="27" customFormat="1" ht="30" customHeight="1" x14ac:dyDescent="0.25">
      <c r="A95" s="74" t="s">
        <v>118</v>
      </c>
      <c r="B95" s="110" t="s">
        <v>161</v>
      </c>
      <c r="C95" s="110"/>
      <c r="D95" s="110"/>
      <c r="E95" s="2" t="s">
        <v>134</v>
      </c>
      <c r="F95" s="5">
        <v>61.29</v>
      </c>
      <c r="G95" s="23"/>
      <c r="H95" s="23"/>
      <c r="I95" s="62"/>
      <c r="J95" s="24">
        <f t="shared" si="20"/>
        <v>0</v>
      </c>
      <c r="K95" s="24">
        <f t="shared" si="18"/>
        <v>0</v>
      </c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6"/>
      <c r="Y95" s="26" t="s">
        <v>82</v>
      </c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</row>
    <row r="96" spans="1:36" s="27" customFormat="1" ht="46.5" customHeight="1" x14ac:dyDescent="0.25">
      <c r="A96" s="74" t="s">
        <v>122</v>
      </c>
      <c r="B96" s="110" t="s">
        <v>160</v>
      </c>
      <c r="C96" s="110"/>
      <c r="D96" s="110"/>
      <c r="E96" s="2" t="s">
        <v>134</v>
      </c>
      <c r="F96" s="5">
        <v>126.38</v>
      </c>
      <c r="G96" s="23"/>
      <c r="H96" s="23"/>
      <c r="I96" s="62"/>
      <c r="J96" s="24">
        <f t="shared" si="20"/>
        <v>0</v>
      </c>
      <c r="K96" s="24">
        <f t="shared" si="18"/>
        <v>0</v>
      </c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6"/>
      <c r="Y96" s="26" t="s">
        <v>86</v>
      </c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</row>
    <row r="97" spans="1:36" ht="16.5" customHeight="1" x14ac:dyDescent="0.25">
      <c r="A97" s="66" t="s">
        <v>123</v>
      </c>
      <c r="B97" s="108" t="s">
        <v>89</v>
      </c>
      <c r="C97" s="108"/>
      <c r="D97" s="108"/>
      <c r="E97" s="67" t="s">
        <v>12</v>
      </c>
      <c r="F97" s="87">
        <v>54</v>
      </c>
      <c r="G97" s="30"/>
      <c r="H97" s="30"/>
      <c r="I97" s="31">
        <f t="shared" si="19"/>
        <v>0</v>
      </c>
      <c r="J97" s="33"/>
      <c r="K97" s="33">
        <f t="shared" si="18"/>
        <v>0</v>
      </c>
      <c r="X97" s="20"/>
      <c r="Y97" s="9" t="s">
        <v>89</v>
      </c>
      <c r="Z97" s="20"/>
      <c r="AB97" s="20"/>
    </row>
    <row r="98" spans="1:36" s="27" customFormat="1" ht="16.5" customHeight="1" x14ac:dyDescent="0.25">
      <c r="A98" s="68" t="s">
        <v>124</v>
      </c>
      <c r="B98" s="109" t="s">
        <v>135</v>
      </c>
      <c r="C98" s="109"/>
      <c r="D98" s="109"/>
      <c r="E98" s="64" t="s">
        <v>12</v>
      </c>
      <c r="F98" s="86">
        <v>49</v>
      </c>
      <c r="G98" s="23"/>
      <c r="H98" s="23"/>
      <c r="I98" s="62"/>
      <c r="J98" s="24">
        <f t="shared" si="20"/>
        <v>0</v>
      </c>
      <c r="K98" s="24">
        <f t="shared" si="18"/>
        <v>0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6"/>
      <c r="Y98" s="26" t="s">
        <v>93</v>
      </c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</row>
    <row r="99" spans="1:36" ht="16.5" customHeight="1" x14ac:dyDescent="0.25">
      <c r="A99" s="69" t="s">
        <v>125</v>
      </c>
      <c r="B99" s="97" t="s">
        <v>95</v>
      </c>
      <c r="C99" s="97"/>
      <c r="D99" s="97"/>
      <c r="E99" s="29" t="s">
        <v>12</v>
      </c>
      <c r="F99" s="88">
        <v>7</v>
      </c>
      <c r="G99" s="30"/>
      <c r="H99" s="30"/>
      <c r="I99" s="31">
        <f t="shared" si="19"/>
        <v>0</v>
      </c>
      <c r="J99" s="33"/>
      <c r="K99" s="33">
        <f t="shared" si="18"/>
        <v>0</v>
      </c>
      <c r="X99" s="20"/>
      <c r="Y99" s="9" t="s">
        <v>95</v>
      </c>
      <c r="Z99" s="20"/>
      <c r="AB99" s="20"/>
    </row>
    <row r="100" spans="1:36" ht="16.5" customHeight="1" x14ac:dyDescent="0.25">
      <c r="A100" s="66" t="s">
        <v>126</v>
      </c>
      <c r="B100" s="97" t="s">
        <v>97</v>
      </c>
      <c r="C100" s="97"/>
      <c r="D100" s="97"/>
      <c r="E100" s="29" t="s">
        <v>12</v>
      </c>
      <c r="F100" s="88">
        <v>8</v>
      </c>
      <c r="G100" s="30"/>
      <c r="H100" s="30"/>
      <c r="I100" s="31">
        <f t="shared" si="19"/>
        <v>0</v>
      </c>
      <c r="J100" s="33"/>
      <c r="K100" s="33">
        <f t="shared" si="18"/>
        <v>0</v>
      </c>
      <c r="X100" s="20"/>
      <c r="Y100" s="9" t="s">
        <v>97</v>
      </c>
      <c r="Z100" s="20"/>
      <c r="AB100" s="20"/>
    </row>
    <row r="101" spans="1:36" ht="16.5" customHeight="1" x14ac:dyDescent="0.25">
      <c r="A101" s="66" t="s">
        <v>128</v>
      </c>
      <c r="B101" s="97" t="s">
        <v>99</v>
      </c>
      <c r="C101" s="97"/>
      <c r="D101" s="97"/>
      <c r="E101" s="29" t="s">
        <v>12</v>
      </c>
      <c r="F101" s="88">
        <v>26</v>
      </c>
      <c r="G101" s="30"/>
      <c r="H101" s="30"/>
      <c r="I101" s="31">
        <f t="shared" si="19"/>
        <v>0</v>
      </c>
      <c r="J101" s="33"/>
      <c r="K101" s="33">
        <f t="shared" si="18"/>
        <v>0</v>
      </c>
      <c r="X101" s="20"/>
      <c r="Y101" s="9" t="s">
        <v>99</v>
      </c>
      <c r="Z101" s="20"/>
      <c r="AB101" s="20"/>
    </row>
    <row r="102" spans="1:36" ht="16.5" customHeight="1" x14ac:dyDescent="0.25">
      <c r="A102" s="66" t="s">
        <v>147</v>
      </c>
      <c r="B102" s="97" t="s">
        <v>101</v>
      </c>
      <c r="C102" s="97"/>
      <c r="D102" s="97"/>
      <c r="E102" s="29" t="s">
        <v>12</v>
      </c>
      <c r="F102" s="88">
        <v>2</v>
      </c>
      <c r="G102" s="30"/>
      <c r="H102" s="30"/>
      <c r="I102" s="31">
        <f t="shared" si="19"/>
        <v>0</v>
      </c>
      <c r="J102" s="33"/>
      <c r="K102" s="33">
        <f t="shared" si="18"/>
        <v>0</v>
      </c>
      <c r="X102" s="20"/>
      <c r="Y102" s="9" t="s">
        <v>101</v>
      </c>
      <c r="Z102" s="20"/>
      <c r="AB102" s="20"/>
    </row>
    <row r="103" spans="1:36" ht="16.5" customHeight="1" x14ac:dyDescent="0.25">
      <c r="A103" s="66" t="s">
        <v>148</v>
      </c>
      <c r="B103" s="97" t="s">
        <v>103</v>
      </c>
      <c r="C103" s="97"/>
      <c r="D103" s="97"/>
      <c r="E103" s="29" t="s">
        <v>12</v>
      </c>
      <c r="F103" s="88">
        <v>3</v>
      </c>
      <c r="G103" s="30"/>
      <c r="H103" s="30"/>
      <c r="I103" s="31">
        <f t="shared" si="19"/>
        <v>0</v>
      </c>
      <c r="J103" s="33"/>
      <c r="K103" s="33">
        <f t="shared" si="18"/>
        <v>0</v>
      </c>
      <c r="X103" s="20"/>
      <c r="Y103" s="9" t="s">
        <v>103</v>
      </c>
      <c r="Z103" s="20"/>
      <c r="AB103" s="20"/>
    </row>
    <row r="104" spans="1:36" ht="16.5" customHeight="1" x14ac:dyDescent="0.25">
      <c r="A104" s="69" t="s">
        <v>149</v>
      </c>
      <c r="B104" s="97" t="s">
        <v>107</v>
      </c>
      <c r="C104" s="97"/>
      <c r="D104" s="97"/>
      <c r="E104" s="29" t="s">
        <v>12</v>
      </c>
      <c r="F104" s="88">
        <v>1</v>
      </c>
      <c r="G104" s="30"/>
      <c r="H104" s="30"/>
      <c r="I104" s="31">
        <f t="shared" si="19"/>
        <v>0</v>
      </c>
      <c r="J104" s="33"/>
      <c r="K104" s="33">
        <f t="shared" si="18"/>
        <v>0</v>
      </c>
      <c r="X104" s="20"/>
      <c r="Y104" s="9" t="s">
        <v>107</v>
      </c>
      <c r="Z104" s="20"/>
      <c r="AB104" s="20"/>
    </row>
    <row r="105" spans="1:36" ht="16.5" customHeight="1" x14ac:dyDescent="0.25">
      <c r="A105" s="66" t="s">
        <v>150</v>
      </c>
      <c r="B105" s="97" t="s">
        <v>109</v>
      </c>
      <c r="C105" s="97"/>
      <c r="D105" s="97"/>
      <c r="E105" s="29" t="s">
        <v>12</v>
      </c>
      <c r="F105" s="88">
        <v>1</v>
      </c>
      <c r="G105" s="30"/>
      <c r="H105" s="30"/>
      <c r="I105" s="31">
        <f t="shared" si="19"/>
        <v>0</v>
      </c>
      <c r="J105" s="33"/>
      <c r="K105" s="33">
        <f t="shared" si="18"/>
        <v>0</v>
      </c>
      <c r="X105" s="20"/>
      <c r="Y105" s="9" t="s">
        <v>109</v>
      </c>
      <c r="Z105" s="20"/>
      <c r="AB105" s="20"/>
    </row>
    <row r="106" spans="1:36" ht="16.5" customHeight="1" x14ac:dyDescent="0.25">
      <c r="A106" s="66" t="s">
        <v>151</v>
      </c>
      <c r="B106" s="97" t="s">
        <v>111</v>
      </c>
      <c r="C106" s="97"/>
      <c r="D106" s="97"/>
      <c r="E106" s="29" t="s">
        <v>12</v>
      </c>
      <c r="F106" s="88">
        <v>1</v>
      </c>
      <c r="G106" s="30"/>
      <c r="H106" s="30"/>
      <c r="I106" s="31">
        <f t="shared" si="19"/>
        <v>0</v>
      </c>
      <c r="J106" s="33"/>
      <c r="K106" s="33">
        <f t="shared" si="18"/>
        <v>0</v>
      </c>
      <c r="X106" s="20"/>
      <c r="Y106" s="9" t="s">
        <v>111</v>
      </c>
      <c r="Z106" s="20"/>
      <c r="AB106" s="20"/>
    </row>
    <row r="107" spans="1:36" ht="16.5" customHeight="1" x14ac:dyDescent="0.25">
      <c r="A107" s="70"/>
      <c r="B107" s="96" t="s">
        <v>129</v>
      </c>
      <c r="C107" s="96"/>
      <c r="D107" s="96"/>
      <c r="E107" s="96"/>
      <c r="F107" s="96"/>
      <c r="G107" s="96"/>
      <c r="H107" s="71"/>
      <c r="I107" s="72">
        <f>SUM(I79:I106)</f>
        <v>0</v>
      </c>
      <c r="J107" s="72">
        <f>SUM(J79:J106)</f>
        <v>0</v>
      </c>
      <c r="K107" s="72">
        <f>SUM(K79:K106)</f>
        <v>0</v>
      </c>
      <c r="X107" s="20"/>
      <c r="Z107" s="20" t="s">
        <v>129</v>
      </c>
      <c r="AB107" s="20"/>
    </row>
    <row r="108" spans="1:36" ht="16.5" customHeight="1" x14ac:dyDescent="0.25">
      <c r="A108" s="70"/>
      <c r="B108" s="123" t="s">
        <v>139</v>
      </c>
      <c r="C108" s="124"/>
      <c r="D108" s="124"/>
      <c r="E108" s="124"/>
      <c r="F108" s="124"/>
      <c r="G108" s="125"/>
      <c r="H108" s="71"/>
      <c r="I108" s="72">
        <f>I17+I24+I31+I38+I45+I48+I61+I77+I107</f>
        <v>0</v>
      </c>
      <c r="J108" s="72">
        <f>J17+J24+J31+J38+J45+J48+J61+J77+J107</f>
        <v>0</v>
      </c>
      <c r="K108" s="72">
        <f>K17+K24+K31+K38+K45+K48+K61+K77+K107</f>
        <v>0</v>
      </c>
      <c r="X108" s="20"/>
      <c r="Z108" s="20"/>
      <c r="AB108" s="20"/>
    </row>
    <row r="109" spans="1:36" ht="16.5" customHeight="1" x14ac:dyDescent="0.25">
      <c r="A109" s="35"/>
      <c r="B109" s="120" t="s">
        <v>140</v>
      </c>
      <c r="C109" s="121"/>
      <c r="D109" s="121"/>
      <c r="E109" s="121"/>
      <c r="F109" s="121"/>
      <c r="G109" s="122"/>
      <c r="H109" s="73"/>
      <c r="I109" s="73"/>
      <c r="J109" s="73"/>
      <c r="K109" s="73"/>
    </row>
  </sheetData>
  <mergeCells count="108">
    <mergeCell ref="B109:G109"/>
    <mergeCell ref="B108:G108"/>
    <mergeCell ref="A4:K4"/>
    <mergeCell ref="B19:D19"/>
    <mergeCell ref="B17:G17"/>
    <mergeCell ref="A18:K18"/>
    <mergeCell ref="B16:D16"/>
    <mergeCell ref="B20:D20"/>
    <mergeCell ref="A11:K11"/>
    <mergeCell ref="B12:D12"/>
    <mergeCell ref="B13:D13"/>
    <mergeCell ref="B14:D14"/>
    <mergeCell ref="B26:D26"/>
    <mergeCell ref="B27:D27"/>
    <mergeCell ref="B24:G24"/>
    <mergeCell ref="B21:D21"/>
    <mergeCell ref="B22:D22"/>
    <mergeCell ref="B35:D35"/>
    <mergeCell ref="A25:K25"/>
    <mergeCell ref="B23:D23"/>
    <mergeCell ref="B29:D29"/>
    <mergeCell ref="B30:D30"/>
    <mergeCell ref="B84:D84"/>
    <mergeCell ref="B85:D85"/>
    <mergeCell ref="B86:D86"/>
    <mergeCell ref="B87:D87"/>
    <mergeCell ref="B88:D88"/>
    <mergeCell ref="B57:D57"/>
    <mergeCell ref="B38:G38"/>
    <mergeCell ref="B36:D36"/>
    <mergeCell ref="B37:D37"/>
    <mergeCell ref="A49:K49"/>
    <mergeCell ref="B50:D50"/>
    <mergeCell ref="B61:G61"/>
    <mergeCell ref="B63:D63"/>
    <mergeCell ref="B59:D59"/>
    <mergeCell ref="B60:D60"/>
    <mergeCell ref="B54:D54"/>
    <mergeCell ref="B56:D56"/>
    <mergeCell ref="B58:D58"/>
    <mergeCell ref="B66:D66"/>
    <mergeCell ref="B51:D51"/>
    <mergeCell ref="B52:D52"/>
    <mergeCell ref="B67:D67"/>
    <mergeCell ref="B68:D68"/>
    <mergeCell ref="B31:G31"/>
    <mergeCell ref="A32:K32"/>
    <mergeCell ref="B28:D28"/>
    <mergeCell ref="B33:D33"/>
    <mergeCell ref="B34:D34"/>
    <mergeCell ref="A46:K46"/>
    <mergeCell ref="B47:D47"/>
    <mergeCell ref="B48:G48"/>
    <mergeCell ref="B43:D43"/>
    <mergeCell ref="B44:D44"/>
    <mergeCell ref="B45:G45"/>
    <mergeCell ref="A39:K39"/>
    <mergeCell ref="B40:D40"/>
    <mergeCell ref="B41:D41"/>
    <mergeCell ref="B42:D42"/>
    <mergeCell ref="I8:K8"/>
    <mergeCell ref="B10:D10"/>
    <mergeCell ref="B15:D15"/>
    <mergeCell ref="B100:D100"/>
    <mergeCell ref="B101:D101"/>
    <mergeCell ref="B93:D93"/>
    <mergeCell ref="B94:D94"/>
    <mergeCell ref="B95:D95"/>
    <mergeCell ref="B96:D96"/>
    <mergeCell ref="B89:D89"/>
    <mergeCell ref="B90:D90"/>
    <mergeCell ref="B91:D91"/>
    <mergeCell ref="B92:D92"/>
    <mergeCell ref="B82:D82"/>
    <mergeCell ref="B83:D83"/>
    <mergeCell ref="A78:K78"/>
    <mergeCell ref="B79:D79"/>
    <mergeCell ref="B80:D80"/>
    <mergeCell ref="B97:D97"/>
    <mergeCell ref="B98:D98"/>
    <mergeCell ref="B99:D99"/>
    <mergeCell ref="A62:K62"/>
    <mergeCell ref="B55:D55"/>
    <mergeCell ref="B53:D53"/>
    <mergeCell ref="B107:G107"/>
    <mergeCell ref="B102:D102"/>
    <mergeCell ref="B103:D103"/>
    <mergeCell ref="B104:D104"/>
    <mergeCell ref="B105:D105"/>
    <mergeCell ref="B106:D106"/>
    <mergeCell ref="D2:H2"/>
    <mergeCell ref="A8:A9"/>
    <mergeCell ref="B8:D9"/>
    <mergeCell ref="E8:E9"/>
    <mergeCell ref="F8:F9"/>
    <mergeCell ref="G8:H8"/>
    <mergeCell ref="B81:D81"/>
    <mergeCell ref="B74:D74"/>
    <mergeCell ref="B75:D75"/>
    <mergeCell ref="B76:D76"/>
    <mergeCell ref="B77:G77"/>
    <mergeCell ref="B69:D69"/>
    <mergeCell ref="B70:D70"/>
    <mergeCell ref="B71:D71"/>
    <mergeCell ref="B72:D72"/>
    <mergeCell ref="B73:D73"/>
    <mergeCell ref="B64:D64"/>
    <mergeCell ref="B65:D65"/>
  </mergeCells>
  <phoneticPr fontId="3" type="noConversion"/>
  <pageMargins left="0.78740155696868896" right="0.31496062874794001" top="0.31496062874794001" bottom="0.31496062874794001" header="0.19685038924217199" footer="0.19685038924217199"/>
  <pageSetup paperSize="9" scale="47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контракта. Кирпичная клад</vt:lpstr>
      <vt:lpstr>'Смета контракта. Кирпичная клад'!Область_печати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Нечипуренко Марина Александровна</dc:creator>
  <cp:lastModifiedBy>Березина Дарья Евгеньевна</cp:lastModifiedBy>
  <cp:lastPrinted>2025-12-22T03:04:41Z</cp:lastPrinted>
  <dcterms:created xsi:type="dcterms:W3CDTF">2020-09-30T08:50:27Z</dcterms:created>
  <dcterms:modified xsi:type="dcterms:W3CDTF">2026-01-14T02:53:43Z</dcterms:modified>
</cp:coreProperties>
</file>