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sorokin\Desktop\Оскар. чистовая отделка 1 этаж\"/>
    </mc:Choice>
  </mc:AlternateContent>
  <xr:revisionPtr revIDLastSave="0" documentId="13_ncr:1_{8A942E8F-DEDE-4452-832C-D9E9840905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истовая отделка МОП__изм1" sheetId="1" r:id="rId1"/>
  </sheets>
  <definedNames>
    <definedName name="_xlnm.Print_Titles" localSheetId="0">'Чистовая отделка МОП__изм1'!$15:$15</definedName>
    <definedName name="_xlnm.Print_Area" localSheetId="0">'Чистовая отделка МОП__изм1'!$A$13:$I$190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G63" i="1" s="1"/>
  <c r="G64" i="1"/>
  <c r="H64" i="1"/>
  <c r="D62" i="1"/>
  <c r="D61" i="1"/>
  <c r="D60" i="1"/>
  <c r="D59" i="1"/>
  <c r="D57" i="1"/>
  <c r="H174" i="1"/>
  <c r="I174" i="1" s="1"/>
  <c r="H172" i="1"/>
  <c r="I172" i="1" s="1"/>
  <c r="H170" i="1"/>
  <c r="I170" i="1" s="1"/>
  <c r="H166" i="1"/>
  <c r="I166" i="1" s="1"/>
  <c r="H168" i="1"/>
  <c r="I168" i="1" s="1"/>
  <c r="H164" i="1"/>
  <c r="I164" i="1" s="1"/>
  <c r="D160" i="1"/>
  <c r="H160" i="1" s="1"/>
  <c r="I160" i="1" s="1"/>
  <c r="H111" i="1"/>
  <c r="I111" i="1" s="1"/>
  <c r="H110" i="1"/>
  <c r="I110" i="1" s="1"/>
  <c r="D102" i="1"/>
  <c r="H102" i="1" s="1"/>
  <c r="I102" i="1" s="1"/>
  <c r="D86" i="1"/>
  <c r="D85" i="1"/>
  <c r="I64" i="1" l="1"/>
  <c r="H63" i="1"/>
  <c r="I63" i="1" s="1"/>
  <c r="H108" i="1"/>
  <c r="G108" i="1"/>
  <c r="I108" i="1" l="1"/>
  <c r="D52" i="1" l="1"/>
  <c r="D117" i="1"/>
  <c r="H117" i="1" s="1"/>
  <c r="I117" i="1" s="1"/>
  <c r="D178" i="1" l="1"/>
  <c r="D154" i="1"/>
  <c r="D152" i="1"/>
  <c r="D125" i="1"/>
  <c r="H136" i="1"/>
  <c r="I136" i="1" s="1"/>
  <c r="D134" i="1"/>
  <c r="D132" i="1"/>
  <c r="D130" i="1"/>
  <c r="D128" i="1"/>
  <c r="H178" i="1" l="1"/>
  <c r="I178" i="1" s="1"/>
  <c r="H125" i="1"/>
  <c r="I125" i="1" s="1"/>
  <c r="H152" i="1"/>
  <c r="I152" i="1" s="1"/>
  <c r="H154" i="1"/>
  <c r="I154" i="1" s="1"/>
  <c r="H130" i="1"/>
  <c r="I130" i="1" s="1"/>
  <c r="H128" i="1"/>
  <c r="I128" i="1" s="1"/>
  <c r="H132" i="1"/>
  <c r="I132" i="1" s="1"/>
  <c r="D80" i="1" l="1"/>
  <c r="D31" i="1" l="1"/>
  <c r="D90" i="1"/>
  <c r="H90" i="1" s="1"/>
  <c r="I90" i="1" s="1"/>
  <c r="D88" i="1"/>
  <c r="H88" i="1" s="1"/>
  <c r="I88" i="1" s="1"/>
  <c r="D84" i="1"/>
  <c r="D82" i="1"/>
  <c r="H80" i="1"/>
  <c r="I80" i="1" s="1"/>
  <c r="H86" i="1" l="1"/>
  <c r="I86" i="1" s="1"/>
  <c r="H82" i="1"/>
  <c r="I82" i="1" s="1"/>
  <c r="H119" i="1" l="1"/>
  <c r="I119" i="1" s="1"/>
  <c r="H114" i="1" l="1"/>
  <c r="H115" i="1"/>
  <c r="H116" i="1"/>
  <c r="H118" i="1"/>
  <c r="G114" i="1"/>
  <c r="G115" i="1"/>
  <c r="G116" i="1"/>
  <c r="G118" i="1"/>
  <c r="G171" i="1"/>
  <c r="H171" i="1"/>
  <c r="I114" i="1" l="1"/>
  <c r="I116" i="1"/>
  <c r="I171" i="1"/>
  <c r="I115" i="1"/>
  <c r="I118" i="1"/>
  <c r="D180" i="1" l="1"/>
  <c r="D42" i="1"/>
  <c r="D40" i="1"/>
  <c r="H40" i="1" l="1"/>
  <c r="I40" i="1" s="1"/>
  <c r="H180" i="1"/>
  <c r="I180" i="1" s="1"/>
  <c r="D29" i="1"/>
  <c r="D28" i="1"/>
  <c r="D27" i="1"/>
  <c r="D151" i="1" l="1"/>
  <c r="D150" i="1"/>
  <c r="H73" i="1"/>
  <c r="G73" i="1"/>
  <c r="I73" i="1" l="1"/>
  <c r="D46" i="1"/>
  <c r="H44" i="1"/>
  <c r="I44" i="1" s="1"/>
  <c r="H33" i="1"/>
  <c r="I33" i="1" s="1"/>
  <c r="H31" i="1"/>
  <c r="I31" i="1" s="1"/>
  <c r="H29" i="1"/>
  <c r="I29" i="1" s="1"/>
  <c r="H94" i="1"/>
  <c r="I94" i="1" s="1"/>
  <c r="H134" i="1"/>
  <c r="I134" i="1" s="1"/>
  <c r="D70" i="1"/>
  <c r="H85" i="1"/>
  <c r="G85" i="1"/>
  <c r="D78" i="1"/>
  <c r="D93" i="1"/>
  <c r="H93" i="1" s="1"/>
  <c r="I93" i="1" s="1"/>
  <c r="D92" i="1"/>
  <c r="H70" i="1" l="1"/>
  <c r="I70" i="1" s="1"/>
  <c r="H46" i="1"/>
  <c r="I46" i="1" s="1"/>
  <c r="H42" i="1"/>
  <c r="I42" i="1" s="1"/>
  <c r="H78" i="1"/>
  <c r="I78" i="1" s="1"/>
  <c r="I85" i="1"/>
  <c r="H92" i="1"/>
  <c r="I92" i="1" s="1"/>
  <c r="H96" i="1"/>
  <c r="I96" i="1" s="1"/>
  <c r="H182" i="1" l="1"/>
  <c r="I182" i="1" s="1"/>
  <c r="D162" i="1"/>
  <c r="D146" i="1"/>
  <c r="D104" i="1"/>
  <c r="H84" i="1"/>
  <c r="I84" i="1" s="1"/>
  <c r="H162" i="1" l="1"/>
  <c r="I162" i="1" s="1"/>
  <c r="H146" i="1"/>
  <c r="I146" i="1" s="1"/>
  <c r="H104" i="1"/>
  <c r="I104" i="1" s="1"/>
  <c r="D68" i="1" l="1"/>
  <c r="D69" i="1"/>
  <c r="H68" i="1" l="1"/>
  <c r="I68" i="1" s="1"/>
  <c r="H69" i="1"/>
  <c r="I69" i="1" s="1"/>
  <c r="H71" i="1"/>
  <c r="I71" i="1" s="1"/>
  <c r="H48" i="1"/>
  <c r="I48" i="1" s="1"/>
  <c r="H35" i="1"/>
  <c r="I35" i="1" s="1"/>
  <c r="D24" i="1"/>
  <c r="H52" i="1"/>
  <c r="I52" i="1" s="1"/>
  <c r="H50" i="1"/>
  <c r="I50" i="1" s="1"/>
  <c r="H62" i="1" l="1"/>
  <c r="I62" i="1" s="1"/>
  <c r="H24" i="1"/>
  <c r="I24" i="1" s="1"/>
  <c r="D21" i="1" l="1"/>
  <c r="D19" i="1"/>
  <c r="H163" i="1" l="1"/>
  <c r="H165" i="1"/>
  <c r="H167" i="1"/>
  <c r="H169" i="1"/>
  <c r="H173" i="1"/>
  <c r="G163" i="1"/>
  <c r="G165" i="1"/>
  <c r="G167" i="1"/>
  <c r="G169" i="1"/>
  <c r="G173" i="1"/>
  <c r="H97" i="1"/>
  <c r="H100" i="1"/>
  <c r="H101" i="1"/>
  <c r="H103" i="1"/>
  <c r="H105" i="1"/>
  <c r="H106" i="1"/>
  <c r="H107" i="1"/>
  <c r="H109" i="1"/>
  <c r="H113" i="1"/>
  <c r="G97" i="1"/>
  <c r="G100" i="1"/>
  <c r="G101" i="1"/>
  <c r="G103" i="1"/>
  <c r="G105" i="1"/>
  <c r="G106" i="1"/>
  <c r="G107" i="1"/>
  <c r="G109" i="1"/>
  <c r="G113" i="1"/>
  <c r="G57" i="1"/>
  <c r="D99" i="1"/>
  <c r="H99" i="1" s="1"/>
  <c r="D98" i="1"/>
  <c r="H98" i="1" s="1"/>
  <c r="H36" i="1"/>
  <c r="H37" i="1"/>
  <c r="G36" i="1"/>
  <c r="G37" i="1"/>
  <c r="H21" i="1"/>
  <c r="H19" i="1"/>
  <c r="H186" i="1"/>
  <c r="H187" i="1"/>
  <c r="H188" i="1"/>
  <c r="G186" i="1"/>
  <c r="G187" i="1"/>
  <c r="G188" i="1"/>
  <c r="H185" i="1"/>
  <c r="G185" i="1"/>
  <c r="H141" i="1"/>
  <c r="H142" i="1"/>
  <c r="H143" i="1"/>
  <c r="H144" i="1"/>
  <c r="H145" i="1"/>
  <c r="H147" i="1"/>
  <c r="H149" i="1"/>
  <c r="H150" i="1"/>
  <c r="H151" i="1"/>
  <c r="H153" i="1"/>
  <c r="H155" i="1"/>
  <c r="H156" i="1"/>
  <c r="H157" i="1"/>
  <c r="H158" i="1"/>
  <c r="H159" i="1"/>
  <c r="H161" i="1"/>
  <c r="H176" i="1"/>
  <c r="H177" i="1"/>
  <c r="H179" i="1"/>
  <c r="H181" i="1"/>
  <c r="G141" i="1"/>
  <c r="G142" i="1"/>
  <c r="G143" i="1"/>
  <c r="G144" i="1"/>
  <c r="G145" i="1"/>
  <c r="G147" i="1"/>
  <c r="G149" i="1"/>
  <c r="G150" i="1"/>
  <c r="G151" i="1"/>
  <c r="G153" i="1"/>
  <c r="G155" i="1"/>
  <c r="G156" i="1"/>
  <c r="G157" i="1"/>
  <c r="G158" i="1"/>
  <c r="G159" i="1"/>
  <c r="G161" i="1"/>
  <c r="G176" i="1"/>
  <c r="G177" i="1"/>
  <c r="G179" i="1"/>
  <c r="G181" i="1"/>
  <c r="G140" i="1"/>
  <c r="H140" i="1"/>
  <c r="H56" i="1"/>
  <c r="G56" i="1"/>
  <c r="H20" i="1"/>
  <c r="H23" i="1"/>
  <c r="H25" i="1"/>
  <c r="H26" i="1"/>
  <c r="H27" i="1"/>
  <c r="H28" i="1"/>
  <c r="H30" i="1"/>
  <c r="H32" i="1"/>
  <c r="H34" i="1"/>
  <c r="H39" i="1"/>
  <c r="H41" i="1"/>
  <c r="H43" i="1"/>
  <c r="H45" i="1"/>
  <c r="H47" i="1"/>
  <c r="H49" i="1"/>
  <c r="H51" i="1"/>
  <c r="H18" i="1"/>
  <c r="G20" i="1"/>
  <c r="G23" i="1"/>
  <c r="G25" i="1"/>
  <c r="G26" i="1"/>
  <c r="G27" i="1"/>
  <c r="G28" i="1"/>
  <c r="G30" i="1"/>
  <c r="G32" i="1"/>
  <c r="G34" i="1"/>
  <c r="G39" i="1"/>
  <c r="G41" i="1"/>
  <c r="G43" i="1"/>
  <c r="G45" i="1"/>
  <c r="G47" i="1"/>
  <c r="G49" i="1"/>
  <c r="G51" i="1"/>
  <c r="H58" i="1"/>
  <c r="H59" i="1"/>
  <c r="H60" i="1"/>
  <c r="H61" i="1"/>
  <c r="H66" i="1"/>
  <c r="H67" i="1"/>
  <c r="H72" i="1"/>
  <c r="H74" i="1"/>
  <c r="H75" i="1"/>
  <c r="H76" i="1"/>
  <c r="H77" i="1"/>
  <c r="H79" i="1"/>
  <c r="H81" i="1"/>
  <c r="H83" i="1"/>
  <c r="H87" i="1"/>
  <c r="H89" i="1"/>
  <c r="H91" i="1"/>
  <c r="H95" i="1"/>
  <c r="H121" i="1"/>
  <c r="H122" i="1"/>
  <c r="H123" i="1"/>
  <c r="H124" i="1"/>
  <c r="H126" i="1"/>
  <c r="H127" i="1"/>
  <c r="H129" i="1"/>
  <c r="H131" i="1"/>
  <c r="H133" i="1"/>
  <c r="H135" i="1"/>
  <c r="G58" i="1"/>
  <c r="G59" i="1"/>
  <c r="G60" i="1"/>
  <c r="G61" i="1"/>
  <c r="G66" i="1"/>
  <c r="G67" i="1"/>
  <c r="G72" i="1"/>
  <c r="G74" i="1"/>
  <c r="G75" i="1"/>
  <c r="G76" i="1"/>
  <c r="G77" i="1"/>
  <c r="G79" i="1"/>
  <c r="G81" i="1"/>
  <c r="G83" i="1"/>
  <c r="G87" i="1"/>
  <c r="G89" i="1"/>
  <c r="G91" i="1"/>
  <c r="G95" i="1"/>
  <c r="G121" i="1"/>
  <c r="G122" i="1"/>
  <c r="G123" i="1"/>
  <c r="G124" i="1"/>
  <c r="G126" i="1"/>
  <c r="G127" i="1"/>
  <c r="G129" i="1"/>
  <c r="G131" i="1"/>
  <c r="G133" i="1"/>
  <c r="G135" i="1"/>
  <c r="G18" i="1"/>
  <c r="H53" i="1" l="1"/>
  <c r="G183" i="1"/>
  <c r="I49" i="1"/>
  <c r="H183" i="1"/>
  <c r="I165" i="1"/>
  <c r="I163" i="1"/>
  <c r="H189" i="1"/>
  <c r="G189" i="1"/>
  <c r="I169" i="1"/>
  <c r="I167" i="1"/>
  <c r="I173" i="1"/>
  <c r="I103" i="1"/>
  <c r="I100" i="1"/>
  <c r="I107" i="1"/>
  <c r="I113" i="1"/>
  <c r="I109" i="1"/>
  <c r="I105" i="1"/>
  <c r="I101" i="1"/>
  <c r="I106" i="1"/>
  <c r="I97" i="1"/>
  <c r="G99" i="1"/>
  <c r="I99" i="1" s="1"/>
  <c r="G98" i="1"/>
  <c r="I98" i="1" s="1"/>
  <c r="H57" i="1"/>
  <c r="H137" i="1" s="1"/>
  <c r="I36" i="1"/>
  <c r="I187" i="1"/>
  <c r="I37" i="1"/>
  <c r="I140" i="1"/>
  <c r="G21" i="1"/>
  <c r="I21" i="1" s="1"/>
  <c r="I161" i="1"/>
  <c r="G19" i="1"/>
  <c r="I19" i="1" s="1"/>
  <c r="I158" i="1"/>
  <c r="I159" i="1"/>
  <c r="I157" i="1"/>
  <c r="I147" i="1"/>
  <c r="I145" i="1"/>
  <c r="I149" i="1"/>
  <c r="I185" i="1"/>
  <c r="I179" i="1"/>
  <c r="I153" i="1"/>
  <c r="I143" i="1"/>
  <c r="I177" i="1"/>
  <c r="I151" i="1"/>
  <c r="I142" i="1"/>
  <c r="I176" i="1"/>
  <c r="I150" i="1"/>
  <c r="I141" i="1"/>
  <c r="I188" i="1"/>
  <c r="I155" i="1"/>
  <c r="I181" i="1"/>
  <c r="I144" i="1"/>
  <c r="I186" i="1"/>
  <c r="I156" i="1"/>
  <c r="I45" i="1"/>
  <c r="I43" i="1"/>
  <c r="I34" i="1"/>
  <c r="I127" i="1"/>
  <c r="I67" i="1"/>
  <c r="I26" i="1"/>
  <c r="I25" i="1"/>
  <c r="I122" i="1"/>
  <c r="I81" i="1"/>
  <c r="I121" i="1"/>
  <c r="I79" i="1"/>
  <c r="I77" i="1"/>
  <c r="I135" i="1"/>
  <c r="I76" i="1"/>
  <c r="I20" i="1"/>
  <c r="I18" i="1"/>
  <c r="I32" i="1"/>
  <c r="I41" i="1"/>
  <c r="I23" i="1"/>
  <c r="I126" i="1"/>
  <c r="I89" i="1"/>
  <c r="I66" i="1"/>
  <c r="I59" i="1"/>
  <c r="I87" i="1"/>
  <c r="I58" i="1"/>
  <c r="I56" i="1"/>
  <c r="I124" i="1"/>
  <c r="I123" i="1"/>
  <c r="I83" i="1"/>
  <c r="I133" i="1"/>
  <c r="I95" i="1"/>
  <c r="I75" i="1"/>
  <c r="I131" i="1"/>
  <c r="I91" i="1"/>
  <c r="I74" i="1"/>
  <c r="I61" i="1"/>
  <c r="I129" i="1"/>
  <c r="I72" i="1"/>
  <c r="I60" i="1"/>
  <c r="I28" i="1"/>
  <c r="I30" i="1"/>
  <c r="I51" i="1"/>
  <c r="I39" i="1"/>
  <c r="I27" i="1"/>
  <c r="I47" i="1"/>
  <c r="I53" i="1" l="1"/>
  <c r="G53" i="1"/>
  <c r="I183" i="1"/>
  <c r="G137" i="1"/>
  <c r="H190" i="1"/>
  <c r="I57" i="1"/>
  <c r="I137" i="1" s="1"/>
  <c r="I189" i="1"/>
  <c r="G190" i="1" l="1"/>
  <c r="I190" i="1"/>
</calcChain>
</file>

<file path=xl/sharedStrings.xml><?xml version="1.0" encoding="utf-8"?>
<sst xmlns="http://schemas.openxmlformats.org/spreadsheetml/2006/main" count="519" uniqueCount="264">
  <si>
    <t>(наименование объекта)</t>
  </si>
  <si>
    <t>№пп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</si>
  <si>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</si>
  <si>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</si>
  <si>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</si>
  <si>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>Стены</t>
  </si>
  <si>
    <t>1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</si>
  <si>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</si>
  <si>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</si>
  <si>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</si>
  <si>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</si>
  <si>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</si>
  <si>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</si>
  <si>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</si>
  <si>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</si>
  <si>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</si>
  <si>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</si>
  <si>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</si>
  <si>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</si>
  <si>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</si>
  <si>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</si>
  <si>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</si>
  <si>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</si>
  <si>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</si>
  <si>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</si>
  <si>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</si>
  <si>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</si>
  <si>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</si>
  <si>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</si>
  <si>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</si>
  <si>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</si>
  <si>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</si>
  <si>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</si>
  <si>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</si>
  <si>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</si>
  <si>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</si>
  <si>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</si>
  <si>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</si>
  <si>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</si>
  <si>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</si>
  <si>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</si>
  <si>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</si>
  <si>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</si>
  <si>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</si>
  <si>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</si>
  <si>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47</t>
  </si>
  <si>
    <t>48</t>
  </si>
  <si>
    <t>49</t>
  </si>
  <si>
    <t>50</t>
  </si>
  <si>
    <t>52</t>
  </si>
  <si>
    <t>53</t>
  </si>
  <si>
    <t>54</t>
  </si>
  <si>
    <t>55</t>
  </si>
  <si>
    <t>56</t>
  </si>
  <si>
    <t>57</t>
  </si>
  <si>
    <t>58</t>
  </si>
  <si>
    <t>61</t>
  </si>
  <si>
    <t>62</t>
  </si>
  <si>
    <t>64</t>
  </si>
  <si>
    <t>Цена на ед. изм</t>
  </si>
  <si>
    <t>Работа</t>
  </si>
  <si>
    <t>Материалы</t>
  </si>
  <si>
    <t>Всего</t>
  </si>
  <si>
    <t>Стоимость, руб</t>
  </si>
  <si>
    <t>Объекте: «Блок -секция №1 ( по ГП ) и подземная автостоянка в осях 1 П / А -1 П / Ж / П /1- П /10 – I этап строительства многоквартирного многоэтажного дома с объектами обслуживания жилой застройки во встроенных помещениях многоквартирного многоэтажного дома , подземной автостоянкой и трансформаторной подстанцией»</t>
  </si>
  <si>
    <t xml:space="preserve">Приложение № 3   к Договору подряда №    от </t>
  </si>
  <si>
    <t>СОГЛАСОВАНО:</t>
  </si>
  <si>
    <t>УТВЕРЖДАЮ:</t>
  </si>
  <si>
    <t>ПОДРЯДЧИК:</t>
  </si>
  <si>
    <t>ЗАКАЗЧИК:</t>
  </si>
  <si>
    <t>ООО СЗ "Нобель" 
в лице Тех. заказчика ООО "МСД"
Генеральный директор ООО "МСД"</t>
  </si>
  <si>
    <t>__________________С.В. Азаренко</t>
  </si>
  <si>
    <t>Сметный расчёт №1</t>
  </si>
  <si>
    <t>Потолок</t>
  </si>
  <si>
    <t>шт</t>
  </si>
  <si>
    <t>65</t>
  </si>
  <si>
    <t>66</t>
  </si>
  <si>
    <t>67</t>
  </si>
  <si>
    <t>68</t>
  </si>
  <si>
    <t>69</t>
  </si>
  <si>
    <t>70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</si>
  <si>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</si>
  <si>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</si>
  <si>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</si>
  <si>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</si>
  <si>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</si>
  <si>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</si>
  <si>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</si>
  <si>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</si>
  <si>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</si>
  <si>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</si>
  <si>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</si>
  <si>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</si>
  <si>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</si>
  <si>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</si>
  <si>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</si>
  <si>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</si>
  <si>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</si>
  <si>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</si>
  <si>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</si>
  <si>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</si>
  <si>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</si>
  <si>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</si>
  <si>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</si>
  <si>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</si>
  <si>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</si>
  <si>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</si>
  <si>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</si>
  <si>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</si>
  <si>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</si>
  <si>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</si>
  <si>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</si>
  <si>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Пол</t>
  </si>
  <si>
    <t>Итого по смете</t>
  </si>
  <si>
    <t>В том числе НДС</t>
  </si>
  <si>
    <t>м²</t>
  </si>
  <si>
    <t>Грунтование поверхности (4раза)</t>
  </si>
  <si>
    <t>Монтаж перфорированных уголков с выравнивающим шпатлеванием</t>
  </si>
  <si>
    <t>м.п.</t>
  </si>
  <si>
    <t>Шпатлевание потолка на 2раза (площадь - без развертки)</t>
  </si>
  <si>
    <t>Финишное шпатлевание Ротбанд паста (под покраску) (площадь - без развертки)</t>
  </si>
  <si>
    <t>Грунтование поверхности  (4 раза)</t>
  </si>
  <si>
    <t>Устройство отверстия для панели домофона</t>
  </si>
  <si>
    <t>Грунтование поверхности пола бетон-контактом</t>
  </si>
  <si>
    <t>Раздел 1. Тамбур 1, 2</t>
  </si>
  <si>
    <t>Итого по разделу 1. Тамбур 1, 2</t>
  </si>
  <si>
    <t>Раздел 2. Лифтовой холл.</t>
  </si>
  <si>
    <t xml:space="preserve"> Пол</t>
  </si>
  <si>
    <t>Шпатлевание на 2раза (площадь - без развертки)</t>
  </si>
  <si>
    <t>Устройство отверстий под точечные светильники</t>
  </si>
  <si>
    <t>Демонтаж оштукатуренных кирпичных перегородок толщ.120мм с выносом мусора</t>
  </si>
  <si>
    <t>Выравнивающая гипсовая штукатурка - подготовка основы для декоративной штукатурки</t>
  </si>
  <si>
    <t>Шпатлевание на 2раза</t>
  </si>
  <si>
    <t>Финишное шпатлевание Ротбанд паста (под декоративную штукатурку или покраску)</t>
  </si>
  <si>
    <t>Декоративная штукатурка</t>
  </si>
  <si>
    <t>Окраска за 2раза</t>
  </si>
  <si>
    <t>Окраска водоэмульсионным составом (площадь - без развертки) за 2раза</t>
  </si>
  <si>
    <r>
      <t xml:space="preserve">Устройство порога анодированного длиной 1,8м. </t>
    </r>
    <r>
      <rPr>
        <i/>
        <sz val="9"/>
        <rFont val="Verdana"/>
        <family val="2"/>
        <charset val="204"/>
      </rPr>
      <t xml:space="preserve"> Материал поставки Заказчика</t>
    </r>
  </si>
  <si>
    <r>
      <t xml:space="preserve">Монтаж грязезащитной решетки. </t>
    </r>
    <r>
      <rPr>
        <sz val="9"/>
        <rFont val="Verdana"/>
        <family val="2"/>
        <charset val="204"/>
      </rPr>
      <t xml:space="preserve">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</si>
  <si>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Монтаж окантовочного профиля ТИП 2. </t>
    </r>
    <r>
      <rPr>
        <i/>
        <sz val="9"/>
        <rFont val="Verdana"/>
        <family val="2"/>
        <charset val="204"/>
      </rPr>
      <t xml:space="preserve"> Материал поставки Заказчика</t>
    </r>
  </si>
  <si>
    <t>Демонтаж стяжки толщ 80мм с выносом мусора</t>
  </si>
  <si>
    <t>Итого по разделу 2. Лифтовой холл.</t>
  </si>
  <si>
    <t>Раздел 3. Санузел</t>
  </si>
  <si>
    <t>Окраска стен за 2 раза</t>
  </si>
  <si>
    <t>Итого по разделу 3. Санузел</t>
  </si>
  <si>
    <t>Раздел 4. Защита пола, витражей, дверей и т.п.</t>
  </si>
  <si>
    <t>Укрытие ДВП двусторонняя 2,5мм 1220*2440</t>
  </si>
  <si>
    <t>Пленка укрывная</t>
  </si>
  <si>
    <t>Лента малярная 50мм*50м</t>
  </si>
  <si>
    <t>Скотч упаковочный прозрачный 45мм*50м  40мкм</t>
  </si>
  <si>
    <t>Итого по разделу 4 Защита пола, витражей, дверей и т.п.</t>
  </si>
  <si>
    <r>
      <t xml:space="preserve">Монтаж профиля окантовочного ТИП2.  </t>
    </r>
    <r>
      <rPr>
        <i/>
        <sz val="9"/>
        <rFont val="Verdana"/>
        <family val="2"/>
        <charset val="204"/>
      </rPr>
      <t>Материал поставки Заказчика</t>
    </r>
  </si>
  <si>
    <t>Штукатурка обрамлений дверных проемов и ниш</t>
  </si>
  <si>
    <t>Грунтование поверхности стен (4раза)</t>
  </si>
  <si>
    <t>Грунтование поверхности потолка (4раза)</t>
  </si>
  <si>
    <t>_____________</t>
  </si>
  <si>
    <t>Чистовая отделка лифтового холла первого этажа</t>
  </si>
  <si>
    <t>Монтаж потолка многоуровнего из ГКЛ влагостойких 12,5мм в 1слой на подсистеме КНАУФ (площадь - без развертки)</t>
  </si>
  <si>
    <t>Примечание.</t>
  </si>
  <si>
    <t>1. В сметном расчете не предусмотрен монтаж инжененерных систем, сборка и монтаж мебели.</t>
  </si>
  <si>
    <t>Примечание</t>
  </si>
  <si>
    <t>Материал поставки Заказчика</t>
  </si>
  <si>
    <r>
      <t xml:space="preserve">Устройство покрытий полов из керамогранитных плит 300*600 (светлый) ТИП 4. </t>
    </r>
    <r>
      <rPr>
        <i/>
        <sz val="9"/>
        <rFont val="Verdana"/>
        <family val="2"/>
        <charset val="204"/>
      </rPr>
      <t xml:space="preserve">Материал поставки Заказчика  </t>
    </r>
  </si>
  <si>
    <t>м2</t>
  </si>
  <si>
    <t>Порог</t>
  </si>
  <si>
    <t>Краска водоэмульсионная</t>
  </si>
  <si>
    <t>кг</t>
  </si>
  <si>
    <t>Кирпич</t>
  </si>
  <si>
    <t>Раствор М100</t>
  </si>
  <si>
    <r>
      <t xml:space="preserve">Устройство облицовочной версты участков стен. </t>
    </r>
    <r>
      <rPr>
        <i/>
        <sz val="9"/>
        <rFont val="Verdana"/>
        <family val="2"/>
        <charset val="204"/>
      </rPr>
      <t>Материал поставки Заказчика</t>
    </r>
  </si>
  <si>
    <t>умывальник, сифон, смеситель</t>
  </si>
  <si>
    <t>Профиль для плитки ПК11-10НСБ 2700.004 (Лука) Стены</t>
  </si>
  <si>
    <r>
      <t xml:space="preserve">Монтаж профиля окантовочного ТИП 1 плинтус.  </t>
    </r>
    <r>
      <rPr>
        <i/>
        <sz val="9"/>
        <rFont val="Verdana"/>
        <family val="2"/>
        <charset val="204"/>
      </rPr>
      <t>Материал поставки Заказчика</t>
    </r>
  </si>
  <si>
    <t>Профиль для плитки ПК01-10НСБ 2700.204л (Лука) Плинтус</t>
  </si>
  <si>
    <t>Сетка кладочная</t>
  </si>
  <si>
    <t>Кирпич облицовочный</t>
  </si>
  <si>
    <t>Цементно-песчаный раствор М100 (сухая смесь)</t>
  </si>
  <si>
    <t xml:space="preserve">Облицовка стен из ГКЛ  влагостойких 12,5мм в два слоя на подсистеме КНАУФ </t>
  </si>
  <si>
    <t>Устройство перегородок из ГКЛ влагостойких 12,5мм на металлическомой подсистеме КНАУФ и двухслойной обшивкой с двух сторон</t>
  </si>
  <si>
    <t>Устройство перегородок из ГКЛ влагостойких 12,5мм на металлическомой подсистеме КНАУФ и двухслойной обшивкой с двух сторон усиленные с одной стороны фанерой толщиной 8(12)мм</t>
  </si>
  <si>
    <t>Устройство кирпичных перегородок толщ. 120мм</t>
  </si>
  <si>
    <t>Анкер из арматуры А240 d8мм, L-200мм</t>
  </si>
  <si>
    <t>Связь гибкая стеклопластик</t>
  </si>
  <si>
    <r>
      <t xml:space="preserve">Устройство покрытий полов из керамогранитных плит 1200*600 (темный) ТИП 1. </t>
    </r>
    <r>
      <rPr>
        <sz val="9"/>
        <rFont val="Verdana"/>
        <family val="2"/>
        <charset val="204"/>
      </rPr>
      <t xml:space="preserve"> </t>
    </r>
    <r>
      <rPr>
        <i/>
        <sz val="9"/>
        <rFont val="Verdana"/>
        <family val="2"/>
        <charset val="204"/>
      </rPr>
      <t>Материал поставки Заказчика</t>
    </r>
  </si>
  <si>
    <t>Облицовка стойки ресепшн из ГКЛ влагостойких 12,5мм</t>
  </si>
  <si>
    <t xml:space="preserve">Устройство конструкции стойки ресепшн 2100х350х940(h) из Сибита </t>
  </si>
  <si>
    <t>63</t>
  </si>
  <si>
    <t xml:space="preserve">Монтаж тримма </t>
  </si>
  <si>
    <t>м</t>
  </si>
  <si>
    <t>Облицовка стен из ГКЛ влагостойкими 12,5мм в два слоя на подсистеме КНАУФ</t>
  </si>
  <si>
    <t>Устройство отверстий в керамограните для эл. розеток, кнопок лифта, слаботочных сетей т.п.</t>
  </si>
  <si>
    <r>
      <t>Монтаж вставок (полосы) из керамогранита 1200*600 (темный) ТИП 1 300мм.  С учётом резки.</t>
    </r>
    <r>
      <rPr>
        <i/>
        <sz val="10"/>
        <rFont val="Verdana"/>
        <family val="2"/>
        <charset val="204"/>
      </rPr>
      <t xml:space="preserve">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</si>
  <si>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Устройство плинтуса из керамогранитных плит (темный) ТИП 1 высотой 100мм. </t>
    </r>
    <r>
      <rPr>
        <i/>
        <sz val="10"/>
        <rFont val="Verdana"/>
        <family val="2"/>
        <charset val="204"/>
      </rPr>
      <t xml:space="preserve">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</si>
  <si>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t>Устройство отверстия для эл. розетки</t>
  </si>
  <si>
    <t>Монтаж ТВ панель на кронштейне</t>
  </si>
  <si>
    <t>2</t>
  </si>
  <si>
    <t>Керамогранит  (светлый) ТИП 2 600х1200</t>
  </si>
  <si>
    <t>Керамогранит  (темный) ТИП 1 600х1200</t>
  </si>
  <si>
    <t>Керамогранит  (темный) ТИП 4 600х1200</t>
  </si>
  <si>
    <r>
      <t xml:space="preserve">Монтаж вставок (полосы) из керамогранита 1200*600 (темный) ТИП 1 шириной 68,570,300,332,200мм.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</si>
  <si>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t>Профиль окантовочный ТИП2</t>
  </si>
  <si>
    <t>Монтаж люков скрытого монтажа тех ниш 1,2х0,6м</t>
  </si>
  <si>
    <t>Монтаж дверей внутренних скрытого монтажа</t>
  </si>
  <si>
    <t>Керамогранит  (темный) ТИП 3 600х1200</t>
  </si>
  <si>
    <r>
      <t xml:space="preserve">Монтаж профиля окантовочного ТИП 1 плинтус. </t>
    </r>
    <r>
      <rPr>
        <i/>
        <sz val="9"/>
        <rFont val="Verdana"/>
        <family val="2"/>
        <charset val="204"/>
      </rPr>
      <t>Материал поставки Заказчика</t>
    </r>
  </si>
  <si>
    <t>Профиль для плитки ПК01-10НСБ 2700.204л (Лука) ТИП 1 Плинтус</t>
  </si>
  <si>
    <t>Керамогранит  (светлый) ТИП 3 300х600</t>
  </si>
  <si>
    <t>Керамогранит  (светлый) ТИП 4 300х600</t>
  </si>
  <si>
    <r>
      <t xml:space="preserve">Устройство плинтуса из керамогранитных плит (светлый) ТИП 4. С учётом резки. </t>
    </r>
    <r>
      <rPr>
        <i/>
        <sz val="9"/>
        <rFont val="Verdana"/>
        <family val="2"/>
        <charset val="204"/>
      </rPr>
      <t xml:space="preserve">Материал поставки Заказчика  </t>
    </r>
  </si>
  <si>
    <t>Керамогранит  (тёмный) ТИП 4 600х1200</t>
  </si>
  <si>
    <r>
      <t>Облицовка откосов оконных и дверных проемов керамогранитными плитами (темный) ТИП 1.</t>
    </r>
    <r>
      <rPr>
        <i/>
        <sz val="10"/>
        <rFont val="Verdana"/>
        <family val="2"/>
        <charset val="204"/>
      </rPr>
      <t xml:space="preserve"> L=32м.п.; b=100мм. </t>
    </r>
    <r>
      <rPr>
        <i/>
        <sz val="9"/>
        <rFont val="Verdana"/>
        <family val="2"/>
        <charset val="204"/>
      </rPr>
      <t>Материал поставки Закзчика</t>
    </r>
  </si>
  <si>
    <t>Облицовка откосов из ГКЛ влагостойких 12,5мм на подсистеме КНАУФ. L=32м.п.; b=100мм.</t>
  </si>
  <si>
    <r>
      <rPr>
        <sz val="10"/>
        <rFont val="Verdana"/>
        <family val="2"/>
        <charset val="204"/>
      </rPr>
      <t>Облицовка стен керамогранитными плитами 1200*600 (светлый) С учётом резки. ТИП 2.</t>
    </r>
    <r>
      <rPr>
        <sz val="9"/>
        <rFont val="Verdana"/>
        <family val="2"/>
        <charset val="204"/>
      </rPr>
      <t xml:space="preserve">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</si>
  <si>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Монтаж вставок (полосы) из керамогранита 1200*600 (темный) ТИП 1 b=30мм. 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</si>
  <si>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t>Грязезащитная решетка ОРИОН R1. 1790х1890(L); 1800х2130(L)</t>
  </si>
  <si>
    <t>Облицовка откосов из ГКЛ влагостойких 12,5мм на подсистеме КНАУФ. b=100мм, L=42,2м.п.; b=250мм, L=35,3м.п.</t>
  </si>
  <si>
    <r>
      <t>Облицовка откосов дверных и оконных проемов керамогранитными плитами 1200*600 (темный) ТИП 1.</t>
    </r>
    <r>
      <rPr>
        <i/>
        <sz val="10"/>
        <rFont val="Verdana"/>
        <family val="2"/>
        <charset val="204"/>
      </rPr>
      <t xml:space="preserve"> </t>
    </r>
    <r>
      <rPr>
        <sz val="10"/>
        <rFont val="Verdana"/>
        <family val="2"/>
        <charset val="204"/>
      </rPr>
      <t>b=100мм, L=42,2м.п.; b=250мм, L=35,3м.п. С учётом резки</t>
    </r>
    <r>
      <rPr>
        <i/>
        <sz val="10"/>
        <rFont val="Verdana"/>
        <family val="2"/>
        <charset val="204"/>
      </rPr>
      <t xml:space="preserve">.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</si>
  <si>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Монтаж вставок (полосы) из керамогранита 1200*600 (темный) ТИП 1 шириной 80-600мм, керамогранит 1200*600 (темный) ТИП 1.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</si>
  <si>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Монтаж вставок (полосы) из керамогранита 1200*600 (светлый) ТИП 2 шириной 300мм, керамогранит 1200*600 (светлый) ТИП 2.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</si>
  <si>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Монтаж вставок (полосы) из керамогранита 1200*600 (темный) ТИП 4 шириной 300мм, керамогранит 1200*600 (темный) ТИП 4.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</si>
  <si>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Облицовка стен керамогранитными плитами 1200*600 (светлый) ТИП 2. С учётом резки. </t>
    </r>
    <r>
      <rPr>
        <i/>
        <sz val="9"/>
        <rFont val="Verdana"/>
        <family val="2"/>
        <charset val="204"/>
      </rPr>
      <t xml:space="preserve">Материал поставки Заказчика </t>
    </r>
  </si>
  <si>
    <r>
      <t xml:space="preserve">Облицовка стен керамогранитными плитами 1200*600 (темный) ТИП 4. С учётом резки. </t>
    </r>
    <r>
      <rPr>
        <i/>
        <sz val="9"/>
        <rFont val="Verdana"/>
        <family val="2"/>
        <charset val="204"/>
      </rPr>
      <t xml:space="preserve">Материал поставки Заказчика </t>
    </r>
  </si>
  <si>
    <t>Стойка ресепшн</t>
  </si>
  <si>
    <t>Изготовление и монтаж столешницы и полок</t>
  </si>
  <si>
    <t>Облицовка стойки ресепшн керамогранитными плитами 1200*600. С учётом резки.</t>
  </si>
  <si>
    <r>
      <t xml:space="preserve">Устройство покрытий полов из керамогранитных плит 1200*600 ТИП 1 (темный).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</si>
  <si>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Устройство покрытий полов из керамогранитных плит 1200*600 ТИП 2 (светлый). С учётом резки. 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</si>
  <si>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Устройство покрытий полов из керамогранитных плит 1200*600 ТИП 3 (темный).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</si>
  <si>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Устройство плинтуса из керамогранитных плит (темный).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</si>
  <si>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r>
      <t xml:space="preserve">Монтаж вставок (полосы) из керамогранита 1200*600 ТИП 1 (темный). С учётом резки. </t>
    </r>
    <r>
      <rPr>
        <i/>
        <sz val="9"/>
        <rFont val="Verdana"/>
        <family val="2"/>
        <charset val="204"/>
      </rPr>
      <t>Материал поставки Заказчика</t>
    </r>
  </si>
  <si>
    <t>Облицока откосов ГКЛ влагостойких толщиной 12,5мм. b=100мм L=5,5м.п.</t>
  </si>
  <si>
    <r>
      <t>Облицовка откосов оконных и дверных проемов керамогранитными плитами.</t>
    </r>
    <r>
      <rPr>
        <i/>
        <sz val="10"/>
        <rFont val="Verdana"/>
        <family val="2"/>
        <charset val="204"/>
      </rPr>
      <t xml:space="preserve"> b=100мм L=5,5м.п. </t>
    </r>
    <r>
      <rPr>
        <sz val="10"/>
        <rFont val="Verdana"/>
        <family val="2"/>
        <charset val="204"/>
      </rPr>
      <t>С учётом резки.</t>
    </r>
    <r>
      <rPr>
        <i/>
        <sz val="10"/>
        <rFont val="Verdana"/>
        <family val="2"/>
        <charset val="204"/>
      </rPr>
      <t xml:space="preserve"> </t>
    </r>
    <r>
      <rPr>
        <i/>
        <sz val="9"/>
        <rFont val="Verdana"/>
        <family val="2"/>
        <charset val="204"/>
      </rPr>
      <t>Материал поставки Закзчика</t>
    </r>
  </si>
  <si>
    <r>
      <t xml:space="preserve">Облицовка стен керамогранитными плитами 300*600 (светлый) ТИП 3. С учётом резки. </t>
    </r>
    <r>
      <rPr>
        <i/>
        <sz val="9"/>
        <rFont val="Verdana"/>
        <family val="2"/>
        <charset val="204"/>
      </rPr>
      <t>Материал поставки Заказчика.</t>
    </r>
  </si>
  <si>
    <t>10</t>
  </si>
  <si>
    <t>32</t>
  </si>
  <si>
    <t>51</t>
  </si>
  <si>
    <t>Монтаж потолка многоуровнего из ГКЛ влагостойких 12,5мм в 1слой на подсистеме КНАУФ (площадь - без развертки), с учетом формирования проемов под тепловые завесы</t>
  </si>
  <si>
    <r>
      <t xml:space="preserve">Облицовка стен керамогранитными плитами 1200*600 (темный) ТИП 1. С учётом резки. </t>
    </r>
    <r>
      <rPr>
        <i/>
        <sz val="9"/>
        <rFont val="Verdana"/>
        <family val="2"/>
        <charset val="204"/>
      </rPr>
      <t xml:space="preserve">Материал поставки Заказчика </t>
    </r>
  </si>
  <si>
    <t>Штукатурка декоративная</t>
  </si>
  <si>
    <t>Монтаж дверей внутренних скрытого монтажа, противопожарных</t>
  </si>
  <si>
    <t>ТВ панель</t>
  </si>
  <si>
    <t>Крепежный комплект</t>
  </si>
  <si>
    <t>Подливка стяжки толщиной 200мм</t>
  </si>
  <si>
    <r>
      <t xml:space="preserve">Монтаж зеркала настенного 1400х500мм. </t>
    </r>
    <r>
      <rPr>
        <i/>
        <sz val="9"/>
        <rFont val="Verdana"/>
        <family val="2"/>
        <charset val="204"/>
      </rPr>
      <t>Материал поставки Заказчика.</t>
    </r>
  </si>
  <si>
    <t>Зеркало настенное</t>
  </si>
  <si>
    <r>
      <t xml:space="preserve">Монтаж инсталляции Enio Tecnico 50 EN8050050 + Унитаз подвесной Enio Binario EN4215896.  </t>
    </r>
    <r>
      <rPr>
        <i/>
        <sz val="9"/>
        <rFont val="Verdana"/>
        <family val="2"/>
        <charset val="204"/>
      </rPr>
      <t>Материал поставки Заказчика.</t>
    </r>
  </si>
  <si>
    <r>
      <t xml:space="preserve">Монтаж раковины подвесной HOLLER K-6036-70 (700*420*150мм), белая (+ крепеж).  </t>
    </r>
    <r>
      <rPr>
        <i/>
        <sz val="9"/>
        <rFont val="Verdana"/>
        <family val="2"/>
        <charset val="204"/>
      </rPr>
      <t>Материал поставки Заказчика.</t>
    </r>
  </si>
  <si>
    <r>
      <t xml:space="preserve">Монтаж смесителя для раковины Iddis Odda ODDSB00i01 однорычажный цвет хром.  </t>
    </r>
    <r>
      <rPr>
        <i/>
        <sz val="9"/>
        <rFont val="Verdana"/>
        <family val="2"/>
        <charset val="204"/>
      </rPr>
      <t>Материал поставки Заказчика.</t>
    </r>
  </si>
  <si>
    <r>
      <t xml:space="preserve">Монтаж сифона для раковины Ceramicanova 70001CH D32 мм с выпуском нержавеющая сталь цвет хром.  </t>
    </r>
    <r>
      <rPr>
        <i/>
        <sz val="9"/>
        <rFont val="Verdana"/>
        <family val="2"/>
        <charset val="204"/>
      </rPr>
      <t>Материал поставки Заказчика.</t>
    </r>
  </si>
  <si>
    <r>
      <t xml:space="preserve">Монтаж гигиенического душа со смесителем хром D-LIN D183202.  </t>
    </r>
    <r>
      <rPr>
        <i/>
        <sz val="9"/>
        <rFont val="Verdana"/>
        <family val="2"/>
        <charset val="204"/>
      </rPr>
      <t>Материал поставки Заказчика.</t>
    </r>
  </si>
  <si>
    <t>Инсталляция Enio Tecnico 50 EN8050050 + Унитаз подвесной Enio Binario EN4215896</t>
  </si>
  <si>
    <t>Раковины подвесной HOLLER K-6036-70 (700*420*150мм), белая (+ крепеж)</t>
  </si>
  <si>
    <t>Сифон для раковины Ceramicanova 70001CH D32 мм с выпуском нержавеющая сталь цвет хром</t>
  </si>
  <si>
    <t xml:space="preserve"> Смеситель для раковины Iddis Odda ODDSB00i01 однорычажный цвет хром</t>
  </si>
  <si>
    <t>гигиенического душа со смесителем хром D-LIN D183202</t>
  </si>
  <si>
    <t>Устройство подвесного потолка "Грильято" 600х600, цвет: белый</t>
  </si>
  <si>
    <t>15</t>
  </si>
  <si>
    <t>16</t>
  </si>
  <si>
    <t>45</t>
  </si>
  <si>
    <t>46</t>
  </si>
  <si>
    <t>59</t>
  </si>
  <si>
    <t>60</t>
  </si>
  <si>
    <r>
      <t>Устройство пано в фойе в виде мозайки из кераммогранита, с учетом гидрореза.</t>
    </r>
    <r>
      <rPr>
        <sz val="9"/>
        <rFont val="Verdana"/>
        <family val="2"/>
        <charset val="204"/>
      </rPr>
      <t xml:space="preserve"> </t>
    </r>
    <r>
      <rPr>
        <i/>
        <sz val="9"/>
        <rFont val="Verdana"/>
        <family val="2"/>
        <charset val="204"/>
      </rPr>
      <t>Материал поставки Заказчика</t>
    </r>
  </si>
  <si>
    <t>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</si>
</sst>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</numFmts>
  <fonts count="42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i/>
      <sz val="8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name val="Verdana"/>
      <family val="2"/>
      <charset val="204"/>
    </font>
    <font>
      <sz val="11"/>
      <color rgb="FF7F7F7F"/>
      <name val="Verdana"/>
      <family val="2"/>
      <charset val="204"/>
    </font>
    <font>
      <sz val="9"/>
      <name val="Verdana"/>
      <family val="2"/>
      <charset val="204"/>
    </font>
    <font>
      <i/>
      <sz val="11"/>
      <color rgb="FF7F7F7F"/>
      <name val="Verdana"/>
      <family val="2"/>
      <charset val="204"/>
    </font>
    <font>
      <b/>
      <sz val="11"/>
      <color rgb="FF7F7F7F"/>
      <name val="Verdana"/>
      <family val="2"/>
      <charset val="204"/>
    </font>
    <font>
      <b/>
      <sz val="9"/>
      <name val="Verdana"/>
      <family val="2"/>
      <charset val="204"/>
    </font>
    <font>
      <sz val="9"/>
      <color indexed="8"/>
      <name val="Verdana"/>
      <family val="2"/>
      <charset val="204"/>
    </font>
    <font>
      <b/>
      <sz val="9"/>
      <color indexed="8"/>
      <name val="Verdana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Arimo"/>
    </font>
    <font>
      <b/>
      <sz val="11"/>
      <color indexed="8"/>
      <name val="Verdana"/>
      <family val="2"/>
      <charset val="204"/>
    </font>
    <font>
      <i/>
      <sz val="9"/>
      <color rgb="FF7F7F7F"/>
      <name val="Verdana"/>
      <family val="2"/>
      <charset val="204"/>
    </font>
    <font>
      <b/>
      <i/>
      <sz val="9"/>
      <color rgb="FF7F7F7F"/>
      <name val="Verdana"/>
      <family val="2"/>
      <charset val="204"/>
    </font>
    <font>
      <b/>
      <i/>
      <sz val="10"/>
      <name val="Verdana"/>
      <family val="2"/>
      <charset val="204"/>
    </font>
    <font>
      <sz val="9"/>
      <color rgb="FF7F7F7F"/>
      <name val="Verdana"/>
      <family val="2"/>
      <charset val="204"/>
    </font>
    <font>
      <sz val="10"/>
      <color rgb="FF7F7F7F"/>
      <name val="Verdana"/>
      <family val="2"/>
      <charset val="204"/>
    </font>
    <font>
      <b/>
      <sz val="10"/>
      <color rgb="FF7F7F7F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b/>
      <i/>
      <sz val="10"/>
      <color rgb="FF000000"/>
      <name val="Verdana"/>
      <family val="2"/>
      <charset val="204"/>
    </font>
    <font>
      <i/>
      <sz val="9"/>
      <name val="Verdana"/>
      <family val="2"/>
      <charset val="204"/>
    </font>
    <font>
      <sz val="11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name val="Verdana"/>
      <family val="2"/>
      <charset val="204"/>
    </font>
    <font>
      <b/>
      <i/>
      <sz val="9"/>
      <name val="Verdana"/>
      <family val="2"/>
      <charset val="204"/>
    </font>
    <font>
      <i/>
      <sz val="11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11"/>
      <color rgb="FFFF0000"/>
      <name val="Verdana"/>
      <family val="2"/>
      <charset val="204"/>
    </font>
    <font>
      <sz val="11"/>
      <color rgb="FFFF0000"/>
      <name val="Verdana"/>
      <family val="2"/>
      <charset val="204"/>
    </font>
    <font>
      <i/>
      <sz val="9"/>
      <color rgb="FFFF0000"/>
      <name val="Verdana"/>
      <family val="2"/>
      <charset val="204"/>
    </font>
    <font>
      <sz val="9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16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15" fillId="0" borderId="0"/>
    <xf numFmtId="43" fontId="26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6" fillId="0" borderId="2" xfId="0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3" fillId="0" borderId="0" xfId="5" applyFont="1" applyAlignment="1" applyProtection="1">
      <alignment horizontal="left" vertical="center" wrapText="1"/>
      <protection locked="0"/>
    </xf>
    <xf numFmtId="0" fontId="13" fillId="0" borderId="0" xfId="5" applyFont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horizontal="left" vertical="center"/>
      <protection locked="0"/>
    </xf>
    <xf numFmtId="0" fontId="13" fillId="0" borderId="0" xfId="5" applyFont="1" applyAlignment="1" applyProtection="1">
      <alignment horizontal="left" vertical="center"/>
      <protection locked="0"/>
    </xf>
    <xf numFmtId="0" fontId="13" fillId="0" borderId="0" xfId="5" applyFont="1" applyAlignment="1" applyProtection="1">
      <alignment vertical="center"/>
      <protection locked="0"/>
    </xf>
    <xf numFmtId="0" fontId="13" fillId="0" borderId="0" xfId="5" applyFont="1" applyAlignment="1" applyProtection="1">
      <alignment horizontal="center" wrapText="1"/>
      <protection locked="0"/>
    </xf>
    <xf numFmtId="0" fontId="13" fillId="0" borderId="0" xfId="5" applyFont="1" applyAlignment="1" applyProtection="1">
      <alignment horizontal="center"/>
      <protection locked="0"/>
    </xf>
    <xf numFmtId="2" fontId="9" fillId="0" borderId="0" xfId="5" applyNumberFormat="1" applyFont="1" applyAlignment="1" applyProtection="1">
      <alignment horizontal="right" vertical="center"/>
      <protection locked="0"/>
    </xf>
    <xf numFmtId="2" fontId="9" fillId="0" borderId="0" xfId="5" applyNumberFormat="1" applyFont="1" applyAlignment="1" applyProtection="1">
      <alignment horizontal="right"/>
      <protection locked="0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22" fillId="0" borderId="0" xfId="0" applyFont="1"/>
    <xf numFmtId="0" fontId="4" fillId="0" borderId="0" xfId="0" applyFont="1"/>
    <xf numFmtId="0" fontId="6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2" xfId="0" applyFont="1" applyBorder="1" applyAlignment="1">
      <alignment horizontal="center" vertical="center"/>
    </xf>
    <xf numFmtId="0" fontId="28" fillId="2" borderId="2" xfId="0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32" fillId="0" borderId="0" xfId="0" applyFont="1"/>
    <xf numFmtId="0" fontId="28" fillId="0" borderId="2" xfId="0" applyFont="1" applyBorder="1" applyAlignment="1">
      <alignment horizontal="center"/>
    </xf>
    <xf numFmtId="0" fontId="9" fillId="0" borderId="2" xfId="0" applyFont="1" applyBorder="1"/>
    <xf numFmtId="43" fontId="9" fillId="0" borderId="2" xfId="15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28" fillId="3" borderId="2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9" fillId="3" borderId="2" xfId="0" applyFont="1" applyFill="1" applyBorder="1"/>
    <xf numFmtId="0" fontId="28" fillId="0" borderId="2" xfId="0" applyFont="1" applyBorder="1"/>
    <xf numFmtId="0" fontId="33" fillId="0" borderId="0" xfId="0" applyFont="1"/>
    <xf numFmtId="2" fontId="12" fillId="0" borderId="0" xfId="5" applyNumberFormat="1" applyFont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9" fillId="0" borderId="0" xfId="5" applyNumberFormat="1" applyFont="1" applyAlignment="1" applyProtection="1">
      <alignment vertical="center" wrapText="1"/>
      <protection locked="0"/>
    </xf>
    <xf numFmtId="0" fontId="32" fillId="3" borderId="2" xfId="0" applyFont="1" applyFill="1" applyBorder="1"/>
    <xf numFmtId="0" fontId="32" fillId="0" borderId="2" xfId="0" applyFont="1" applyBorder="1"/>
    <xf numFmtId="0" fontId="34" fillId="0" borderId="2" xfId="0" applyFont="1" applyBorder="1"/>
    <xf numFmtId="0" fontId="31" fillId="0" borderId="2" xfId="0" applyFont="1" applyBorder="1"/>
    <xf numFmtId="0" fontId="35" fillId="0" borderId="2" xfId="0" applyFont="1" applyBorder="1"/>
    <xf numFmtId="0" fontId="9" fillId="0" borderId="2" xfId="0" applyFont="1" applyBorder="1" applyAlignment="1">
      <alignment wrapText="1"/>
    </xf>
    <xf numFmtId="0" fontId="34" fillId="0" borderId="2" xfId="0" applyFont="1" applyBorder="1" applyAlignment="1">
      <alignment vertical="center"/>
    </xf>
    <xf numFmtId="0" fontId="36" fillId="0" borderId="2" xfId="0" applyFont="1" applyBorder="1" applyAlignment="1">
      <alignment vertical="center"/>
    </xf>
    <xf numFmtId="0" fontId="36" fillId="0" borderId="2" xfId="0" applyFont="1" applyBorder="1"/>
    <xf numFmtId="0" fontId="9" fillId="0" borderId="0" xfId="0" applyFont="1" applyAlignment="1">
      <alignment horizontal="center" vertical="center"/>
    </xf>
    <xf numFmtId="0" fontId="31" fillId="0" borderId="0" xfId="0" applyFont="1"/>
    <xf numFmtId="0" fontId="36" fillId="0" borderId="0" xfId="0" applyFont="1" applyAlignment="1">
      <alignment horizontal="right"/>
    </xf>
    <xf numFmtId="0" fontId="36" fillId="0" borderId="0" xfId="0" applyFont="1" applyAlignment="1">
      <alignment vertical="center"/>
    </xf>
    <xf numFmtId="0" fontId="36" fillId="0" borderId="0" xfId="0" applyFont="1"/>
    <xf numFmtId="0" fontId="28" fillId="0" borderId="0" xfId="0" applyFont="1"/>
    <xf numFmtId="0" fontId="9" fillId="0" borderId="0" xfId="0" applyFont="1"/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right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right" vertical="center" wrapText="1"/>
    </xf>
    <xf numFmtId="0" fontId="28" fillId="4" borderId="2" xfId="0" applyFont="1" applyFill="1" applyBorder="1" applyAlignment="1">
      <alignment horizontal="center" vertical="center"/>
    </xf>
    <xf numFmtId="43" fontId="9" fillId="4" borderId="2" xfId="15" applyFont="1" applyFill="1" applyBorder="1" applyAlignment="1">
      <alignment horizontal="center" vertical="center"/>
    </xf>
    <xf numFmtId="0" fontId="9" fillId="4" borderId="2" xfId="0" applyFont="1" applyFill="1" applyBorder="1" applyAlignment="1">
      <alignment wrapText="1"/>
    </xf>
    <xf numFmtId="0" fontId="28" fillId="4" borderId="2" xfId="0" applyFont="1" applyFill="1" applyBorder="1" applyAlignment="1">
      <alignment horizontal="right" vertical="center" wrapText="1"/>
    </xf>
    <xf numFmtId="43" fontId="9" fillId="0" borderId="0" xfId="15" applyFont="1" applyAlignment="1" applyProtection="1">
      <alignment horizontal="center" vertical="center"/>
      <protection locked="0"/>
    </xf>
    <xf numFmtId="43" fontId="9" fillId="0" borderId="0" xfId="15" applyFont="1" applyAlignment="1" applyProtection="1">
      <alignment horizontal="center" vertical="center" wrapText="1"/>
      <protection locked="0"/>
    </xf>
    <xf numFmtId="49" fontId="4" fillId="4" borderId="2" xfId="0" applyNumberFormat="1" applyFont="1" applyFill="1" applyBorder="1" applyAlignment="1">
      <alignment horizontal="center" vertical="center"/>
    </xf>
    <xf numFmtId="43" fontId="9" fillId="3" borderId="2" xfId="15" applyFont="1" applyFill="1" applyBorder="1" applyAlignment="1">
      <alignment horizontal="center" vertical="center"/>
    </xf>
    <xf numFmtId="43" fontId="12" fillId="3" borderId="2" xfId="15" applyFont="1" applyFill="1" applyBorder="1" applyAlignment="1">
      <alignment horizontal="center" vertical="center"/>
    </xf>
    <xf numFmtId="43" fontId="9" fillId="0" borderId="0" xfId="15" applyFont="1" applyAlignment="1">
      <alignment horizontal="center" vertical="center"/>
    </xf>
    <xf numFmtId="43" fontId="37" fillId="0" borderId="2" xfId="15" applyFont="1" applyBorder="1" applyAlignment="1">
      <alignment horizontal="center" vertical="center"/>
    </xf>
    <xf numFmtId="43" fontId="9" fillId="3" borderId="2" xfId="15" applyFont="1" applyFill="1" applyBorder="1" applyAlignment="1">
      <alignment horizontal="center" vertical="center" wrapText="1"/>
    </xf>
    <xf numFmtId="0" fontId="38" fillId="0" borderId="2" xfId="0" applyFont="1" applyBorder="1"/>
    <xf numFmtId="0" fontId="39" fillId="0" borderId="0" xfId="0" applyFont="1"/>
    <xf numFmtId="0" fontId="38" fillId="0" borderId="0" xfId="0" applyFont="1"/>
    <xf numFmtId="0" fontId="37" fillId="0" borderId="2" xfId="0" applyFont="1" applyBorder="1" applyAlignment="1">
      <alignment wrapText="1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49" fontId="28" fillId="0" borderId="2" xfId="0" applyNumberFormat="1" applyFont="1" applyBorder="1" applyAlignment="1">
      <alignment horizontal="center" vertical="center"/>
    </xf>
    <xf numFmtId="49" fontId="28" fillId="4" borderId="2" xfId="0" applyNumberFormat="1" applyFont="1" applyFill="1" applyBorder="1" applyAlignment="1">
      <alignment horizontal="center" vertical="center"/>
    </xf>
    <xf numFmtId="43" fontId="9" fillId="0" borderId="2" xfId="15" applyFont="1" applyFill="1" applyBorder="1" applyAlignment="1">
      <alignment horizontal="center" vertical="center"/>
    </xf>
    <xf numFmtId="43" fontId="41" fillId="0" borderId="2" xfId="15" applyFont="1" applyBorder="1" applyAlignment="1">
      <alignment horizontal="center" vertical="center"/>
    </xf>
    <xf numFmtId="43" fontId="9" fillId="0" borderId="0" xfId="15" applyFont="1" applyAlignment="1" applyProtection="1">
      <alignment horizontal="center" wrapText="1"/>
      <protection locked="0"/>
    </xf>
    <xf numFmtId="43" fontId="9" fillId="0" borderId="0" xfId="15" applyFont="1" applyAlignment="1" applyProtection="1">
      <alignment horizontal="center"/>
      <protection locked="0"/>
    </xf>
    <xf numFmtId="43" fontId="28" fillId="0" borderId="2" xfId="15" applyFont="1" applyBorder="1" applyAlignment="1">
      <alignment horizontal="center"/>
    </xf>
    <xf numFmtId="43" fontId="28" fillId="0" borderId="2" xfId="15" applyFont="1" applyBorder="1" applyAlignment="1">
      <alignment horizontal="center" vertical="center"/>
    </xf>
    <xf numFmtId="43" fontId="28" fillId="4" borderId="2" xfId="15" applyFont="1" applyFill="1" applyBorder="1" applyAlignment="1">
      <alignment horizontal="center" vertical="center"/>
    </xf>
    <xf numFmtId="43" fontId="28" fillId="0" borderId="3" xfId="15" applyFont="1" applyBorder="1" applyAlignment="1">
      <alignment horizontal="center" vertical="top"/>
    </xf>
    <xf numFmtId="43" fontId="32" fillId="0" borderId="0" xfId="15" applyFont="1"/>
    <xf numFmtId="43" fontId="12" fillId="0" borderId="0" xfId="15" applyFont="1" applyAlignment="1" applyProtection="1">
      <alignment horizontal="center" vertical="center"/>
      <protection locked="0"/>
    </xf>
    <xf numFmtId="43" fontId="12" fillId="0" borderId="2" xfId="15" applyFont="1" applyBorder="1" applyAlignment="1">
      <alignment horizontal="center" vertical="center"/>
    </xf>
    <xf numFmtId="43" fontId="28" fillId="0" borderId="2" xfId="4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49" fontId="30" fillId="0" borderId="6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49" fontId="25" fillId="3" borderId="4" xfId="0" applyNumberFormat="1" applyFont="1" applyFill="1" applyBorder="1" applyAlignment="1">
      <alignment horizontal="left" vertical="center" wrapText="1"/>
    </xf>
    <xf numFmtId="49" fontId="25" fillId="3" borderId="5" xfId="0" applyNumberFormat="1" applyFont="1" applyFill="1" applyBorder="1" applyAlignment="1">
      <alignment horizontal="left" vertical="center" wrapText="1"/>
    </xf>
    <xf numFmtId="49" fontId="25" fillId="3" borderId="6" xfId="0" applyNumberFormat="1" applyFont="1" applyFill="1" applyBorder="1" applyAlignment="1">
      <alignment horizontal="left" vertical="center" wrapText="1"/>
    </xf>
    <xf numFmtId="43" fontId="12" fillId="0" borderId="0" xfId="15" applyFont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left"/>
      <protection locked="0"/>
    </xf>
    <xf numFmtId="0" fontId="5" fillId="0" borderId="0" xfId="0" applyFont="1" applyAlignment="1">
      <alignment horizontal="center" vertical="top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43" fontId="9" fillId="0" borderId="2" xfId="15" applyFont="1" applyBorder="1" applyAlignment="1">
      <alignment horizontal="center" vertical="center"/>
    </xf>
    <xf numFmtId="43" fontId="9" fillId="0" borderId="2" xfId="15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2" fontId="9" fillId="0" borderId="0" xfId="5" applyNumberFormat="1" applyFont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8" fillId="0" borderId="0" xfId="5" applyFont="1" applyAlignment="1" applyProtection="1">
      <alignment horizontal="center"/>
      <protection locked="0"/>
    </xf>
    <xf numFmtId="0" fontId="40" fillId="2" borderId="0" xfId="0" applyFont="1" applyFill="1"/>
    <xf numFmtId="0" fontId="28" fillId="0" borderId="2" xfId="0" applyFont="1" applyFill="1" applyBorder="1" applyAlignment="1">
      <alignment vertical="center" wrapText="1"/>
    </xf>
    <xf numFmtId="49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3" fontId="28" fillId="0" borderId="2" xfId="15" applyFont="1" applyFill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</cellXfs>
  <cellStyles count="16">
    <cellStyle name="Обычный" xfId="0" builtinId="0"/>
    <cellStyle name="Обычный 2" xfId="5" xr:uid="{C5B0C5CA-4FB2-4A4A-9FC3-ECCA74158F71}"/>
    <cellStyle name="Обычный 2 2" xfId="9" xr:uid="{E52D18D9-3759-4B5B-81A6-4FAD9124A2A1}"/>
    <cellStyle name="Обычный 3" xfId="3" xr:uid="{2DF8FED5-9AB3-4A3B-A3F0-614C25319B9C}"/>
    <cellStyle name="Обычный 4" xfId="8" xr:uid="{3EA3AA4D-4196-4AD0-A7DE-8B2AC188A3BD}"/>
    <cellStyle name="Обычный 4 2" xfId="12" xr:uid="{6E6774BA-6675-4F58-84AC-93D24977AF21}"/>
    <cellStyle name="Обычный 5" xfId="7" xr:uid="{D4F027AA-A7E0-4E9F-88AE-374C97179D03}"/>
    <cellStyle name="Обычный 5 2" xfId="14" xr:uid="{E6CB72A6-7893-4450-9D0F-D0E870D8BC3F}"/>
    <cellStyle name="Обычный 6" xfId="1" xr:uid="{730C1AA3-78FE-45AC-9DC4-9EBF6B458498}"/>
    <cellStyle name="Финансовый" xfId="15" builtinId="3"/>
    <cellStyle name="Финансовый 2" xfId="6" xr:uid="{15A4AF4E-A6DB-4284-B41D-036819EDFF92}"/>
    <cellStyle name="Финансовый 2 2" xfId="11" xr:uid="{B38660ED-9F42-4E8E-85AC-21D70EE6319D}"/>
    <cellStyle name="Финансовый 3" xfId="4" xr:uid="{00D13248-848B-49AC-9E9B-8E620A63A704}"/>
    <cellStyle name="Финансовый 4" xfId="10" xr:uid="{93959E55-5488-43DA-B4D1-BA0C50F34BEA}"/>
    <cellStyle name="Финансовый 5" xfId="2" xr:uid="{CAEC9364-AEE9-452C-A4DA-B03B182509E5}"/>
    <cellStyle name="Финансовый 6" xfId="13" xr:uid="{E5ED8C18-BA9A-485C-BC0E-CF2C75A46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4"/>
  <sheetViews>
    <sheetView tabSelected="1" topLeftCell="A170" zoomScale="70" zoomScaleNormal="70" workbookViewId="0">
      <selection activeCell="A187" sqref="A187"/>
    </sheetView>
  </sheetViews>
  <sheetFormatPr defaultColWidth="9.21875" defaultRowHeight="14.25" customHeight="1"/>
  <cols>
    <col min="1" max="1" width="6.77734375" style="46" customWidth="1"/>
    <col min="2" max="2" width="83" style="1" customWidth="1"/>
    <col min="3" max="3" width="15.77734375" style="1" customWidth="1"/>
    <col min="4" max="4" width="11.5546875" style="98" customWidth="1"/>
    <col min="5" max="5" width="12.77734375" style="79" customWidth="1"/>
    <col min="6" max="6" width="12.77734375" style="79" bestFit="1" customWidth="1"/>
    <col min="7" max="9" width="16.77734375" style="79" bestFit="1" customWidth="1"/>
    <col min="10" max="10" width="20.109375" style="33" customWidth="1"/>
    <col min="11" max="11" width="9.21875" style="33"/>
    <col min="12" max="16384" width="9.21875" style="1"/>
  </cols>
  <sheetData>
    <row r="1" spans="1:11" ht="14.25" customHeight="1">
      <c r="A1" s="6"/>
      <c r="B1" s="6"/>
      <c r="C1" s="7"/>
      <c r="D1" s="75"/>
      <c r="E1" s="74"/>
      <c r="F1" s="74"/>
      <c r="G1" s="74"/>
      <c r="H1" s="74"/>
      <c r="I1" s="74"/>
      <c r="J1" s="13" t="s">
        <v>65</v>
      </c>
    </row>
    <row r="2" spans="1:11" ht="13.8">
      <c r="A2" s="6"/>
      <c r="B2" s="6"/>
      <c r="C2" s="7"/>
      <c r="D2" s="75"/>
      <c r="E2" s="75"/>
      <c r="F2" s="75"/>
      <c r="G2" s="75"/>
      <c r="H2" s="75"/>
      <c r="I2" s="75"/>
      <c r="J2" s="47"/>
    </row>
    <row r="3" spans="1:11" ht="13.8">
      <c r="A3" s="8" t="s">
        <v>66</v>
      </c>
      <c r="B3" s="6"/>
      <c r="C3" s="7"/>
      <c r="D3" s="75"/>
      <c r="E3" s="75"/>
      <c r="F3" s="74"/>
      <c r="G3" s="117"/>
      <c r="H3" s="117"/>
      <c r="I3" s="117"/>
      <c r="J3" s="43" t="s">
        <v>67</v>
      </c>
    </row>
    <row r="4" spans="1:11" ht="14.25" customHeight="1">
      <c r="A4" s="8" t="s">
        <v>68</v>
      </c>
      <c r="B4" s="6"/>
      <c r="C4" s="7"/>
      <c r="D4" s="75"/>
      <c r="E4" s="75"/>
      <c r="F4" s="75"/>
      <c r="G4" s="99"/>
      <c r="H4" s="117"/>
      <c r="I4" s="117"/>
      <c r="J4" s="43" t="s">
        <v>69</v>
      </c>
    </row>
    <row r="5" spans="1:11" ht="42.75" customHeight="1">
      <c r="A5" s="9"/>
      <c r="B5" s="10"/>
      <c r="C5" s="7"/>
      <c r="D5" s="75"/>
      <c r="F5" s="75"/>
      <c r="G5" s="75"/>
      <c r="H5" s="127" t="s">
        <v>70</v>
      </c>
      <c r="I5" s="127"/>
      <c r="J5" s="127"/>
    </row>
    <row r="6" spans="1:11" ht="14.25" customHeight="1">
      <c r="A6" s="118" t="s">
        <v>155</v>
      </c>
      <c r="B6" s="118"/>
      <c r="C6" s="11"/>
      <c r="D6" s="92"/>
      <c r="E6" s="75"/>
      <c r="F6" s="75"/>
      <c r="G6" s="74"/>
      <c r="H6" s="74"/>
      <c r="I6" s="74"/>
      <c r="J6" s="14" t="s">
        <v>71</v>
      </c>
    </row>
    <row r="7" spans="1:11" ht="14.25" customHeight="1">
      <c r="A7" s="129" t="s">
        <v>72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1" ht="14.25" customHeight="1">
      <c r="A8" s="9"/>
      <c r="B8" s="12"/>
      <c r="C8" s="12"/>
      <c r="D8" s="93"/>
      <c r="E8" s="74"/>
      <c r="F8" s="74"/>
      <c r="G8" s="74"/>
      <c r="H8" s="74"/>
    </row>
    <row r="9" spans="1:11" ht="14.25" customHeight="1">
      <c r="A9" s="9"/>
      <c r="B9" s="129" t="s">
        <v>156</v>
      </c>
      <c r="C9" s="129"/>
      <c r="D9" s="129"/>
      <c r="E9" s="129"/>
      <c r="F9" s="129"/>
      <c r="G9" s="129"/>
      <c r="H9" s="129"/>
      <c r="I9" s="129"/>
      <c r="J9" s="129"/>
    </row>
    <row r="10" spans="1:11" ht="42.6" customHeight="1">
      <c r="A10" s="128" t="s">
        <v>64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1" ht="13.8">
      <c r="A11" s="119" t="s">
        <v>0</v>
      </c>
      <c r="B11" s="119"/>
      <c r="C11" s="119"/>
      <c r="D11" s="119"/>
      <c r="E11" s="119"/>
      <c r="F11" s="119"/>
      <c r="G11" s="119"/>
      <c r="H11" s="119"/>
      <c r="I11" s="119"/>
    </row>
    <row r="13" spans="1:11" s="16" customFormat="1" ht="38.1" customHeight="1">
      <c r="A13" s="125" t="s">
        <v>1</v>
      </c>
      <c r="B13" s="125" t="s">
        <v>2</v>
      </c>
      <c r="C13" s="125" t="s">
        <v>3</v>
      </c>
      <c r="D13" s="124" t="s">
        <v>4</v>
      </c>
      <c r="E13" s="123" t="s">
        <v>59</v>
      </c>
      <c r="F13" s="123"/>
      <c r="G13" s="123" t="s">
        <v>63</v>
      </c>
      <c r="H13" s="123"/>
      <c r="I13" s="123"/>
      <c r="J13" s="126" t="s">
        <v>160</v>
      </c>
      <c r="K13" s="57"/>
    </row>
    <row r="14" spans="1:11" s="16" customFormat="1" ht="18" customHeight="1">
      <c r="A14" s="125"/>
      <c r="B14" s="125"/>
      <c r="C14" s="125"/>
      <c r="D14" s="124"/>
      <c r="E14" s="36" t="s">
        <v>60</v>
      </c>
      <c r="F14" s="36" t="s">
        <v>61</v>
      </c>
      <c r="G14" s="36" t="s">
        <v>60</v>
      </c>
      <c r="H14" s="36" t="s">
        <v>61</v>
      </c>
      <c r="I14" s="36" t="s">
        <v>62</v>
      </c>
      <c r="J14" s="126"/>
      <c r="K14" s="57"/>
    </row>
    <row r="15" spans="1:11" ht="18.75" customHeight="1">
      <c r="A15" s="44">
        <v>1</v>
      </c>
      <c r="B15" s="2">
        <v>2</v>
      </c>
      <c r="C15" s="2">
        <v>3</v>
      </c>
      <c r="D15" s="94">
        <v>4</v>
      </c>
      <c r="E15" s="36">
        <v>5</v>
      </c>
      <c r="F15" s="36">
        <v>6</v>
      </c>
      <c r="G15" s="36">
        <v>7</v>
      </c>
      <c r="H15" s="36">
        <v>8</v>
      </c>
      <c r="I15" s="36">
        <v>9</v>
      </c>
      <c r="J15" s="34">
        <v>10</v>
      </c>
    </row>
    <row r="16" spans="1:11" s="3" customFormat="1" ht="18.75" customHeight="1">
      <c r="A16" s="113" t="s">
        <v>124</v>
      </c>
      <c r="B16" s="113"/>
      <c r="C16" s="113"/>
      <c r="D16" s="113"/>
      <c r="E16" s="77"/>
      <c r="F16" s="77"/>
      <c r="G16" s="77"/>
      <c r="H16" s="77"/>
      <c r="I16" s="77"/>
      <c r="J16" s="48"/>
      <c r="K16" s="33"/>
    </row>
    <row r="17" spans="1:11" s="3" customFormat="1" ht="18.75" customHeight="1">
      <c r="A17" s="109" t="s">
        <v>73</v>
      </c>
      <c r="B17" s="110"/>
      <c r="C17" s="110"/>
      <c r="D17" s="111"/>
      <c r="E17" s="36"/>
      <c r="F17" s="36"/>
      <c r="G17" s="36"/>
      <c r="H17" s="36"/>
      <c r="I17" s="36"/>
      <c r="J17" s="49"/>
      <c r="K17" s="33"/>
    </row>
    <row r="18" spans="1:11" s="5" customFormat="1" ht="41.4" customHeight="1">
      <c r="A18" s="45" t="s">
        <v>6</v>
      </c>
      <c r="B18" s="28" t="s">
        <v>236</v>
      </c>
      <c r="C18" s="29" t="s">
        <v>115</v>
      </c>
      <c r="D18" s="95">
        <v>12.9</v>
      </c>
      <c r="E18" s="36"/>
      <c r="F18" s="36"/>
      <c r="G18" s="36">
        <f>D18*E18</f>
        <v>0</v>
      </c>
      <c r="H18" s="36">
        <f t="shared" ref="H18:H95" si="0">D18*F18</f>
        <v>0</v>
      </c>
      <c r="I18" s="36">
        <f>G18+H18</f>
        <v>0</v>
      </c>
      <c r="J18" s="50"/>
      <c r="K18" s="33"/>
    </row>
    <row r="19" spans="1:11" s="17" customFormat="1" ht="25.05" customHeight="1">
      <c r="A19" s="45" t="s">
        <v>195</v>
      </c>
      <c r="B19" s="28" t="s">
        <v>121</v>
      </c>
      <c r="C19" s="29" t="s">
        <v>115</v>
      </c>
      <c r="D19" s="95">
        <f>12.9*4</f>
        <v>51.6</v>
      </c>
      <c r="E19" s="36"/>
      <c r="F19" s="36"/>
      <c r="G19" s="36">
        <f t="shared" ref="G19:G51" si="1">D19*E19</f>
        <v>0</v>
      </c>
      <c r="H19" s="36">
        <f t="shared" si="0"/>
        <v>0</v>
      </c>
      <c r="I19" s="36">
        <f t="shared" ref="I19:I52" si="2">G19+H19</f>
        <v>0</v>
      </c>
      <c r="J19" s="51"/>
      <c r="K19" s="58"/>
    </row>
    <row r="20" spans="1:11" s="5" customFormat="1" ht="25.05" customHeight="1">
      <c r="A20" s="45" t="s">
        <v>7</v>
      </c>
      <c r="B20" s="28" t="s">
        <v>117</v>
      </c>
      <c r="C20" s="29" t="s">
        <v>118</v>
      </c>
      <c r="D20" s="95">
        <v>18.399999999999999</v>
      </c>
      <c r="E20" s="36"/>
      <c r="F20" s="36"/>
      <c r="G20" s="36">
        <f t="shared" si="1"/>
        <v>0</v>
      </c>
      <c r="H20" s="36">
        <f t="shared" si="0"/>
        <v>0</v>
      </c>
      <c r="I20" s="36">
        <f t="shared" si="2"/>
        <v>0</v>
      </c>
      <c r="J20" s="50"/>
      <c r="K20" s="33"/>
    </row>
    <row r="21" spans="1:11" s="17" customFormat="1" ht="25.05" customHeight="1">
      <c r="A21" s="45" t="s">
        <v>8</v>
      </c>
      <c r="B21" s="28" t="s">
        <v>119</v>
      </c>
      <c r="C21" s="29" t="s">
        <v>115</v>
      </c>
      <c r="D21" s="95">
        <f>12.9*2</f>
        <v>25.8</v>
      </c>
      <c r="E21" s="36"/>
      <c r="F21" s="36"/>
      <c r="G21" s="36">
        <f t="shared" si="1"/>
        <v>0</v>
      </c>
      <c r="H21" s="36">
        <f t="shared" si="0"/>
        <v>0</v>
      </c>
      <c r="I21" s="36">
        <f t="shared" si="2"/>
        <v>0</v>
      </c>
      <c r="J21" s="51"/>
      <c r="K21" s="58"/>
    </row>
    <row r="22" spans="1:11" s="5" customFormat="1" ht="25.05" customHeight="1">
      <c r="A22" s="45" t="s">
        <v>9</v>
      </c>
      <c r="B22" s="28" t="s">
        <v>120</v>
      </c>
      <c r="C22" s="29" t="s">
        <v>115</v>
      </c>
      <c r="D22" s="95">
        <v>12.9</v>
      </c>
      <c r="E22" s="36"/>
      <c r="F22" s="36"/>
      <c r="G22" s="36"/>
      <c r="H22" s="36"/>
      <c r="I22" s="36"/>
      <c r="J22" s="50"/>
      <c r="K22" s="33"/>
    </row>
    <row r="23" spans="1:11" s="17" customFormat="1" ht="25.05" customHeight="1">
      <c r="A23" s="45" t="s">
        <v>10</v>
      </c>
      <c r="B23" s="28" t="s">
        <v>136</v>
      </c>
      <c r="C23" s="29" t="s">
        <v>115</v>
      </c>
      <c r="D23" s="95">
        <v>12.9</v>
      </c>
      <c r="E23" s="36"/>
      <c r="F23" s="36"/>
      <c r="G23" s="36">
        <f t="shared" si="1"/>
        <v>0</v>
      </c>
      <c r="H23" s="36">
        <f t="shared" si="0"/>
        <v>0</v>
      </c>
      <c r="I23" s="36">
        <f t="shared" si="2"/>
        <v>0</v>
      </c>
      <c r="J23" s="51"/>
      <c r="K23" s="58"/>
    </row>
    <row r="24" spans="1:11" s="17" customFormat="1" ht="25.05" customHeight="1">
      <c r="A24" s="68"/>
      <c r="B24" s="73" t="s">
        <v>165</v>
      </c>
      <c r="C24" s="70" t="s">
        <v>166</v>
      </c>
      <c r="D24" s="96">
        <f>0.15*2*12.9</f>
        <v>3.87</v>
      </c>
      <c r="E24" s="71"/>
      <c r="F24" s="71"/>
      <c r="G24" s="71"/>
      <c r="H24" s="71">
        <f t="shared" si="0"/>
        <v>0</v>
      </c>
      <c r="I24" s="71">
        <f t="shared" si="2"/>
        <v>0</v>
      </c>
      <c r="J24" s="72" t="s">
        <v>161</v>
      </c>
      <c r="K24" s="58"/>
    </row>
    <row r="25" spans="1:11" s="17" customFormat="1" ht="17.25" customHeight="1">
      <c r="A25" s="103" t="s">
        <v>5</v>
      </c>
      <c r="B25" s="104"/>
      <c r="C25" s="104"/>
      <c r="D25" s="105"/>
      <c r="E25" s="36"/>
      <c r="F25" s="36"/>
      <c r="G25" s="36">
        <f t="shared" si="1"/>
        <v>0</v>
      </c>
      <c r="H25" s="36">
        <f t="shared" si="0"/>
        <v>0</v>
      </c>
      <c r="I25" s="36">
        <f t="shared" si="2"/>
        <v>0</v>
      </c>
      <c r="J25" s="51"/>
      <c r="K25" s="58"/>
    </row>
    <row r="26" spans="1:11" s="18" customFormat="1" ht="25.05" customHeight="1">
      <c r="A26" s="31" t="s">
        <v>11</v>
      </c>
      <c r="B26" s="28" t="s">
        <v>189</v>
      </c>
      <c r="C26" s="29" t="s">
        <v>115</v>
      </c>
      <c r="D26" s="95">
        <v>38.269100000000009</v>
      </c>
      <c r="E26" s="36"/>
      <c r="F26" s="36"/>
      <c r="G26" s="36">
        <f t="shared" si="1"/>
        <v>0</v>
      </c>
      <c r="H26" s="36">
        <f t="shared" si="0"/>
        <v>0</v>
      </c>
      <c r="I26" s="36">
        <f t="shared" si="2"/>
        <v>0</v>
      </c>
      <c r="J26" s="52"/>
      <c r="K26" s="58"/>
    </row>
    <row r="27" spans="1:11" s="17" customFormat="1" ht="25.05" customHeight="1">
      <c r="A27" s="31" t="s">
        <v>12</v>
      </c>
      <c r="B27" s="28" t="s">
        <v>211</v>
      </c>
      <c r="C27" s="29" t="s">
        <v>115</v>
      </c>
      <c r="D27" s="95">
        <f>32*0.1</f>
        <v>3.2</v>
      </c>
      <c r="E27" s="36"/>
      <c r="F27" s="36"/>
      <c r="G27" s="36">
        <f t="shared" si="1"/>
        <v>0</v>
      </c>
      <c r="H27" s="36">
        <f t="shared" si="0"/>
        <v>0</v>
      </c>
      <c r="I27" s="36">
        <f t="shared" si="2"/>
        <v>0</v>
      </c>
      <c r="J27" s="51"/>
      <c r="K27" s="58"/>
    </row>
    <row r="28" spans="1:11" s="5" customFormat="1" ht="25.2">
      <c r="A28" s="31" t="s">
        <v>13</v>
      </c>
      <c r="B28" s="28" t="s">
        <v>210</v>
      </c>
      <c r="C28" s="29" t="s">
        <v>115</v>
      </c>
      <c r="D28" s="95">
        <f>32*0.1</f>
        <v>3.2</v>
      </c>
      <c r="E28" s="36"/>
      <c r="F28" s="36"/>
      <c r="G28" s="36">
        <f t="shared" si="1"/>
        <v>0</v>
      </c>
      <c r="H28" s="36">
        <f t="shared" si="0"/>
        <v>0</v>
      </c>
      <c r="I28" s="36">
        <f t="shared" si="2"/>
        <v>0</v>
      </c>
      <c r="J28" s="53"/>
      <c r="K28" s="33"/>
    </row>
    <row r="29" spans="1:11" s="15" customFormat="1" ht="25.05" customHeight="1">
      <c r="A29" s="68"/>
      <c r="B29" s="69" t="s">
        <v>197</v>
      </c>
      <c r="C29" s="70" t="s">
        <v>163</v>
      </c>
      <c r="D29" s="96">
        <f>3.2*1.2</f>
        <v>3.84</v>
      </c>
      <c r="E29" s="71"/>
      <c r="F29" s="71"/>
      <c r="G29" s="71"/>
      <c r="H29" s="71">
        <f t="shared" si="0"/>
        <v>0</v>
      </c>
      <c r="I29" s="71">
        <f t="shared" si="2"/>
        <v>0</v>
      </c>
      <c r="J29" s="72" t="s">
        <v>161</v>
      </c>
      <c r="K29" s="59"/>
    </row>
    <row r="30" spans="1:11" s="17" customFormat="1" ht="29.55" customHeight="1">
      <c r="A30" s="31" t="s">
        <v>233</v>
      </c>
      <c r="B30" s="30" t="s">
        <v>199</v>
      </c>
      <c r="C30" s="29" t="s">
        <v>118</v>
      </c>
      <c r="D30" s="95">
        <v>31.999999999999996</v>
      </c>
      <c r="E30" s="36"/>
      <c r="F30" s="36"/>
      <c r="G30" s="36">
        <f t="shared" si="1"/>
        <v>0</v>
      </c>
      <c r="H30" s="36">
        <f t="shared" si="0"/>
        <v>0</v>
      </c>
      <c r="I30" s="36">
        <f t="shared" si="2"/>
        <v>0</v>
      </c>
      <c r="J30" s="53"/>
      <c r="K30" s="58"/>
    </row>
    <row r="31" spans="1:11" s="15" customFormat="1" ht="25.05" customHeight="1">
      <c r="A31" s="68"/>
      <c r="B31" s="69" t="s">
        <v>197</v>
      </c>
      <c r="C31" s="70" t="s">
        <v>163</v>
      </c>
      <c r="D31" s="96">
        <f>10.5*1.2</f>
        <v>12.6</v>
      </c>
      <c r="E31" s="71"/>
      <c r="F31" s="71"/>
      <c r="G31" s="71"/>
      <c r="H31" s="71">
        <f t="shared" si="0"/>
        <v>0</v>
      </c>
      <c r="I31" s="71">
        <f t="shared" si="2"/>
        <v>0</v>
      </c>
      <c r="J31" s="72" t="s">
        <v>161</v>
      </c>
      <c r="K31" s="59"/>
    </row>
    <row r="32" spans="1:11" s="5" customFormat="1" ht="30.75" customHeight="1">
      <c r="A32" s="31" t="s">
        <v>14</v>
      </c>
      <c r="B32" s="32" t="s">
        <v>212</v>
      </c>
      <c r="C32" s="29" t="s">
        <v>115</v>
      </c>
      <c r="D32" s="95">
        <v>38.11079999999999</v>
      </c>
      <c r="E32" s="36"/>
      <c r="F32" s="36"/>
      <c r="G32" s="36">
        <f t="shared" si="1"/>
        <v>0</v>
      </c>
      <c r="H32" s="36">
        <f t="shared" si="0"/>
        <v>0</v>
      </c>
      <c r="I32" s="36">
        <f t="shared" si="2"/>
        <v>0</v>
      </c>
      <c r="J32" s="53"/>
      <c r="K32" s="33"/>
    </row>
    <row r="33" spans="1:11" s="15" customFormat="1" ht="25.05" customHeight="1">
      <c r="A33" s="68"/>
      <c r="B33" s="69" t="s">
        <v>196</v>
      </c>
      <c r="C33" s="70" t="s">
        <v>163</v>
      </c>
      <c r="D33" s="96">
        <v>45.7</v>
      </c>
      <c r="E33" s="71"/>
      <c r="F33" s="71"/>
      <c r="G33" s="71"/>
      <c r="H33" s="71">
        <f t="shared" si="0"/>
        <v>0</v>
      </c>
      <c r="I33" s="71">
        <f t="shared" si="2"/>
        <v>0</v>
      </c>
      <c r="J33" s="72" t="s">
        <v>161</v>
      </c>
      <c r="K33" s="59"/>
    </row>
    <row r="34" spans="1:11" s="17" customFormat="1" ht="27" customHeight="1">
      <c r="A34" s="31" t="s">
        <v>15</v>
      </c>
      <c r="B34" s="28" t="s">
        <v>139</v>
      </c>
      <c r="C34" s="29" t="s">
        <v>118</v>
      </c>
      <c r="D34" s="95">
        <v>31.999999999999996</v>
      </c>
      <c r="E34" s="36"/>
      <c r="F34" s="36"/>
      <c r="G34" s="36">
        <f t="shared" si="1"/>
        <v>0</v>
      </c>
      <c r="H34" s="36">
        <f t="shared" si="0"/>
        <v>0</v>
      </c>
      <c r="I34" s="36">
        <f t="shared" si="2"/>
        <v>0</v>
      </c>
      <c r="J34" s="53"/>
      <c r="K34" s="58"/>
    </row>
    <row r="35" spans="1:11" s="5" customFormat="1" ht="29.1" customHeight="1">
      <c r="A35" s="76"/>
      <c r="B35" s="69" t="s">
        <v>171</v>
      </c>
      <c r="C35" s="70" t="s">
        <v>74</v>
      </c>
      <c r="D35" s="96">
        <v>12</v>
      </c>
      <c r="E35" s="71"/>
      <c r="F35" s="71"/>
      <c r="G35" s="71"/>
      <c r="H35" s="71">
        <f t="shared" ref="H35" si="3">D35*F35</f>
        <v>0</v>
      </c>
      <c r="I35" s="71">
        <f t="shared" ref="I35" si="4">G35+H35</f>
        <v>0</v>
      </c>
      <c r="J35" s="72" t="s">
        <v>161</v>
      </c>
      <c r="K35" s="33"/>
    </row>
    <row r="36" spans="1:11" s="17" customFormat="1" ht="25.05" customHeight="1">
      <c r="A36" s="31" t="s">
        <v>16</v>
      </c>
      <c r="B36" s="28" t="s">
        <v>122</v>
      </c>
      <c r="C36" s="29" t="s">
        <v>74</v>
      </c>
      <c r="D36" s="95">
        <v>2</v>
      </c>
      <c r="E36" s="36"/>
      <c r="F36" s="36"/>
      <c r="G36" s="36">
        <f t="shared" si="1"/>
        <v>0</v>
      </c>
      <c r="H36" s="36">
        <f t="shared" si="0"/>
        <v>0</v>
      </c>
      <c r="I36" s="36">
        <f t="shared" si="2"/>
        <v>0</v>
      </c>
      <c r="J36" s="51"/>
      <c r="K36" s="58"/>
    </row>
    <row r="37" spans="1:11" s="17" customFormat="1" ht="25.05" customHeight="1">
      <c r="A37" s="31" t="s">
        <v>17</v>
      </c>
      <c r="B37" s="28" t="s">
        <v>193</v>
      </c>
      <c r="C37" s="29" t="s">
        <v>74</v>
      </c>
      <c r="D37" s="95">
        <v>2</v>
      </c>
      <c r="E37" s="36"/>
      <c r="F37" s="36"/>
      <c r="G37" s="36">
        <f t="shared" si="1"/>
        <v>0</v>
      </c>
      <c r="H37" s="36">
        <f t="shared" si="0"/>
        <v>0</v>
      </c>
      <c r="I37" s="36">
        <f t="shared" si="2"/>
        <v>0</v>
      </c>
      <c r="J37" s="51"/>
      <c r="K37" s="58"/>
    </row>
    <row r="38" spans="1:11" s="3" customFormat="1" ht="13.8">
      <c r="A38" s="109" t="s">
        <v>127</v>
      </c>
      <c r="B38" s="110"/>
      <c r="C38" s="110"/>
      <c r="D38" s="111"/>
      <c r="E38" s="36"/>
      <c r="F38" s="36"/>
      <c r="G38" s="36"/>
      <c r="H38" s="36"/>
      <c r="I38" s="36"/>
      <c r="J38" s="49"/>
      <c r="K38" s="33"/>
    </row>
    <row r="39" spans="1:11" s="5" customFormat="1" ht="29.1" customHeight="1">
      <c r="A39" s="45" t="s">
        <v>256</v>
      </c>
      <c r="B39" s="30" t="s">
        <v>213</v>
      </c>
      <c r="C39" s="29" t="s">
        <v>118</v>
      </c>
      <c r="D39" s="95">
        <v>15.719999999999999</v>
      </c>
      <c r="E39" s="36"/>
      <c r="F39" s="36"/>
      <c r="G39" s="36">
        <f t="shared" si="1"/>
        <v>0</v>
      </c>
      <c r="H39" s="36">
        <f t="shared" si="0"/>
        <v>0</v>
      </c>
      <c r="I39" s="36">
        <f t="shared" si="2"/>
        <v>0</v>
      </c>
      <c r="J39" s="53"/>
      <c r="K39" s="33"/>
    </row>
    <row r="40" spans="1:11" s="15" customFormat="1" ht="25.05" customHeight="1">
      <c r="A40" s="68"/>
      <c r="B40" s="69" t="s">
        <v>197</v>
      </c>
      <c r="C40" s="70" t="s">
        <v>163</v>
      </c>
      <c r="D40" s="96">
        <f>(15.7*0.05)*1.2</f>
        <v>0.94199999999999995</v>
      </c>
      <c r="E40" s="71"/>
      <c r="F40" s="71"/>
      <c r="G40" s="71"/>
      <c r="H40" s="71">
        <f t="shared" si="0"/>
        <v>0</v>
      </c>
      <c r="I40" s="71">
        <f t="shared" si="2"/>
        <v>0</v>
      </c>
      <c r="J40" s="72" t="s">
        <v>161</v>
      </c>
      <c r="K40" s="59"/>
    </row>
    <row r="41" spans="1:11" s="15" customFormat="1" ht="25.05" customHeight="1">
      <c r="A41" s="45" t="s">
        <v>257</v>
      </c>
      <c r="B41" s="30" t="s">
        <v>191</v>
      </c>
      <c r="C41" s="29" t="s">
        <v>118</v>
      </c>
      <c r="D41" s="95">
        <v>18</v>
      </c>
      <c r="E41" s="36"/>
      <c r="F41" s="36"/>
      <c r="G41" s="36">
        <f t="shared" si="1"/>
        <v>0</v>
      </c>
      <c r="H41" s="36">
        <f t="shared" si="0"/>
        <v>0</v>
      </c>
      <c r="I41" s="36">
        <f t="shared" si="2"/>
        <v>0</v>
      </c>
      <c r="J41" s="53"/>
      <c r="K41" s="59"/>
    </row>
    <row r="42" spans="1:11" s="15" customFormat="1" ht="25.05" customHeight="1">
      <c r="A42" s="68"/>
      <c r="B42" s="69" t="s">
        <v>197</v>
      </c>
      <c r="C42" s="70" t="s">
        <v>163</v>
      </c>
      <c r="D42" s="96">
        <f>(18*0.3)*1.2</f>
        <v>6.4799999999999995</v>
      </c>
      <c r="E42" s="71"/>
      <c r="F42" s="71"/>
      <c r="G42" s="71"/>
      <c r="H42" s="71">
        <f t="shared" ref="H42" si="5">D42*F42</f>
        <v>0</v>
      </c>
      <c r="I42" s="71">
        <f t="shared" ref="I42" si="6">G42+H42</f>
        <v>0</v>
      </c>
      <c r="J42" s="72" t="s">
        <v>161</v>
      </c>
      <c r="K42" s="59"/>
    </row>
    <row r="43" spans="1:11" s="15" customFormat="1" ht="25.05" customHeight="1">
      <c r="A43" s="45" t="s">
        <v>18</v>
      </c>
      <c r="B43" s="30" t="s">
        <v>183</v>
      </c>
      <c r="C43" s="29" t="s">
        <v>115</v>
      </c>
      <c r="D43" s="95">
        <v>7.6680000000000001</v>
      </c>
      <c r="E43" s="36"/>
      <c r="F43" s="36"/>
      <c r="G43" s="36">
        <f t="shared" si="1"/>
        <v>0</v>
      </c>
      <c r="H43" s="36">
        <f t="shared" si="0"/>
        <v>0</v>
      </c>
      <c r="I43" s="36">
        <f t="shared" si="2"/>
        <v>0</v>
      </c>
      <c r="J43" s="53"/>
      <c r="K43" s="59"/>
    </row>
    <row r="44" spans="1:11" s="15" customFormat="1" ht="25.05" customHeight="1">
      <c r="A44" s="68"/>
      <c r="B44" s="69" t="s">
        <v>197</v>
      </c>
      <c r="C44" s="70" t="s">
        <v>163</v>
      </c>
      <c r="D44" s="96">
        <v>9.1999999999999993</v>
      </c>
      <c r="E44" s="71"/>
      <c r="F44" s="71"/>
      <c r="G44" s="71"/>
      <c r="H44" s="71">
        <f t="shared" si="0"/>
        <v>0</v>
      </c>
      <c r="I44" s="71">
        <f t="shared" si="2"/>
        <v>0</v>
      </c>
      <c r="J44" s="72" t="s">
        <v>161</v>
      </c>
      <c r="K44" s="59"/>
    </row>
    <row r="45" spans="1:11" s="20" customFormat="1" ht="25.05" customHeight="1">
      <c r="A45" s="45" t="s">
        <v>19</v>
      </c>
      <c r="B45" s="28" t="s">
        <v>192</v>
      </c>
      <c r="C45" s="29" t="s">
        <v>118</v>
      </c>
      <c r="D45" s="95">
        <v>9.7719999999999985</v>
      </c>
      <c r="E45" s="36"/>
      <c r="F45" s="36"/>
      <c r="G45" s="36">
        <f t="shared" si="1"/>
        <v>0</v>
      </c>
      <c r="H45" s="36">
        <f t="shared" si="0"/>
        <v>0</v>
      </c>
      <c r="I45" s="36">
        <f t="shared" si="2"/>
        <v>0</v>
      </c>
      <c r="J45" s="53"/>
      <c r="K45" s="64"/>
    </row>
    <row r="46" spans="1:11" s="15" customFormat="1" ht="25.05" customHeight="1">
      <c r="A46" s="68"/>
      <c r="B46" s="69" t="s">
        <v>197</v>
      </c>
      <c r="C46" s="70" t="s">
        <v>163</v>
      </c>
      <c r="D46" s="96">
        <f>9.8*0.1*1.2</f>
        <v>1.1760000000000002</v>
      </c>
      <c r="E46" s="71"/>
      <c r="F46" s="71"/>
      <c r="G46" s="71"/>
      <c r="H46" s="71">
        <f t="shared" ref="H46" si="7">D46*F46</f>
        <v>0</v>
      </c>
      <c r="I46" s="71">
        <f t="shared" ref="I46" si="8">G46+H46</f>
        <v>0</v>
      </c>
      <c r="J46" s="72" t="s">
        <v>161</v>
      </c>
      <c r="K46" s="59"/>
    </row>
    <row r="47" spans="1:11" s="15" customFormat="1" ht="25.05" customHeight="1">
      <c r="A47" s="45" t="s">
        <v>20</v>
      </c>
      <c r="B47" s="28" t="s">
        <v>172</v>
      </c>
      <c r="C47" s="29" t="s">
        <v>118</v>
      </c>
      <c r="D47" s="95">
        <v>9.7719999999999985</v>
      </c>
      <c r="E47" s="36"/>
      <c r="F47" s="36"/>
      <c r="G47" s="36">
        <f t="shared" si="1"/>
        <v>0</v>
      </c>
      <c r="H47" s="36">
        <f t="shared" si="0"/>
        <v>0</v>
      </c>
      <c r="I47" s="36">
        <f t="shared" si="2"/>
        <v>0</v>
      </c>
      <c r="J47" s="53"/>
      <c r="K47" s="59"/>
    </row>
    <row r="48" spans="1:11" s="5" customFormat="1" ht="29.1" customHeight="1">
      <c r="A48" s="76"/>
      <c r="B48" s="69" t="s">
        <v>173</v>
      </c>
      <c r="C48" s="70" t="s">
        <v>74</v>
      </c>
      <c r="D48" s="96">
        <v>4</v>
      </c>
      <c r="E48" s="71"/>
      <c r="F48" s="71"/>
      <c r="G48" s="71"/>
      <c r="H48" s="71">
        <f t="shared" si="0"/>
        <v>0</v>
      </c>
      <c r="I48" s="71">
        <f t="shared" si="2"/>
        <v>0</v>
      </c>
      <c r="J48" s="72" t="s">
        <v>161</v>
      </c>
      <c r="K48" s="33"/>
    </row>
    <row r="49" spans="1:11" s="15" customFormat="1" ht="26.1" customHeight="1">
      <c r="A49" s="45" t="s">
        <v>21</v>
      </c>
      <c r="B49" s="28" t="s">
        <v>137</v>
      </c>
      <c r="C49" s="29" t="s">
        <v>74</v>
      </c>
      <c r="D49" s="95">
        <v>8</v>
      </c>
      <c r="E49" s="36"/>
      <c r="F49" s="36"/>
      <c r="G49" s="36">
        <f t="shared" si="1"/>
        <v>0</v>
      </c>
      <c r="H49" s="36">
        <f t="shared" si="0"/>
        <v>0</v>
      </c>
      <c r="I49" s="36">
        <f t="shared" si="2"/>
        <v>0</v>
      </c>
      <c r="J49" s="53"/>
      <c r="K49" s="59"/>
    </row>
    <row r="50" spans="1:11" s="15" customFormat="1" ht="25.05" customHeight="1">
      <c r="A50" s="68"/>
      <c r="B50" s="69" t="s">
        <v>164</v>
      </c>
      <c r="C50" s="70" t="s">
        <v>74</v>
      </c>
      <c r="D50" s="96">
        <v>8</v>
      </c>
      <c r="E50" s="71"/>
      <c r="F50" s="71"/>
      <c r="G50" s="71"/>
      <c r="H50" s="71">
        <f t="shared" si="0"/>
        <v>0</v>
      </c>
      <c r="I50" s="71">
        <f t="shared" si="2"/>
        <v>0</v>
      </c>
      <c r="J50" s="72" t="s">
        <v>161</v>
      </c>
      <c r="K50" s="59"/>
    </row>
    <row r="51" spans="1:11" s="87" customFormat="1" ht="25.05" customHeight="1">
      <c r="A51" s="88" t="s">
        <v>22</v>
      </c>
      <c r="B51" s="28" t="s">
        <v>138</v>
      </c>
      <c r="C51" s="29" t="s">
        <v>74</v>
      </c>
      <c r="D51" s="95">
        <v>2</v>
      </c>
      <c r="E51" s="36"/>
      <c r="F51" s="36"/>
      <c r="G51" s="36">
        <f t="shared" si="1"/>
        <v>0</v>
      </c>
      <c r="H51" s="36">
        <f t="shared" si="0"/>
        <v>0</v>
      </c>
      <c r="I51" s="36">
        <f t="shared" si="2"/>
        <v>0</v>
      </c>
      <c r="J51" s="53"/>
      <c r="K51" s="86"/>
    </row>
    <row r="52" spans="1:11" s="87" customFormat="1" ht="25.05" customHeight="1">
      <c r="A52" s="89"/>
      <c r="B52" s="73" t="s">
        <v>214</v>
      </c>
      <c r="C52" s="70" t="s">
        <v>115</v>
      </c>
      <c r="D52" s="96">
        <f>1.79*1.89+1.8*2.13</f>
        <v>7.2171000000000003</v>
      </c>
      <c r="E52" s="71"/>
      <c r="F52" s="71"/>
      <c r="G52" s="71"/>
      <c r="H52" s="71">
        <f t="shared" si="0"/>
        <v>0</v>
      </c>
      <c r="I52" s="71">
        <f t="shared" si="2"/>
        <v>0</v>
      </c>
      <c r="J52" s="72" t="s">
        <v>161</v>
      </c>
      <c r="K52" s="86"/>
    </row>
    <row r="53" spans="1:11" s="24" customFormat="1" ht="12.6">
      <c r="A53" s="113" t="s">
        <v>125</v>
      </c>
      <c r="B53" s="113"/>
      <c r="C53" s="113"/>
      <c r="D53" s="113"/>
      <c r="E53" s="77"/>
      <c r="F53" s="77"/>
      <c r="G53" s="78">
        <f>SUM(G18:G52)</f>
        <v>0</v>
      </c>
      <c r="H53" s="78">
        <f>SUM(H18:H52)</f>
        <v>0</v>
      </c>
      <c r="I53" s="78">
        <f>SUM(I18:I52)</f>
        <v>0</v>
      </c>
      <c r="J53" s="39"/>
      <c r="K53" s="65"/>
    </row>
    <row r="54" spans="1:11" s="3" customFormat="1" ht="13.8">
      <c r="A54" s="113" t="s">
        <v>126</v>
      </c>
      <c r="B54" s="113"/>
      <c r="C54" s="113"/>
      <c r="D54" s="113"/>
      <c r="E54" s="77"/>
      <c r="F54" s="77"/>
      <c r="G54" s="78"/>
      <c r="H54" s="78"/>
      <c r="I54" s="77"/>
      <c r="J54" s="48"/>
      <c r="K54" s="33"/>
    </row>
    <row r="55" spans="1:11" s="3" customFormat="1" ht="13.8">
      <c r="A55" s="109" t="s">
        <v>73</v>
      </c>
      <c r="B55" s="110"/>
      <c r="C55" s="110"/>
      <c r="D55" s="111"/>
      <c r="E55" s="36"/>
      <c r="F55" s="36"/>
      <c r="G55" s="100"/>
      <c r="H55" s="100"/>
      <c r="I55" s="36"/>
      <c r="J55" s="49"/>
      <c r="K55" s="33"/>
    </row>
    <row r="56" spans="1:11" s="19" customFormat="1" ht="40.200000000000003" customHeight="1">
      <c r="A56" s="31" t="s">
        <v>23</v>
      </c>
      <c r="B56" s="28" t="s">
        <v>157</v>
      </c>
      <c r="C56" s="29" t="s">
        <v>115</v>
      </c>
      <c r="D56" s="95">
        <v>163.30000000000001</v>
      </c>
      <c r="E56" s="36"/>
      <c r="F56" s="36"/>
      <c r="G56" s="36">
        <f>D56*E56</f>
        <v>0</v>
      </c>
      <c r="H56" s="36">
        <f>D56*F56</f>
        <v>0</v>
      </c>
      <c r="I56" s="36">
        <f>G56+H56</f>
        <v>0</v>
      </c>
      <c r="J56" s="54"/>
      <c r="K56" s="66"/>
    </row>
    <row r="57" spans="1:11" s="21" customFormat="1" ht="25.05" customHeight="1">
      <c r="A57" s="31" t="s">
        <v>24</v>
      </c>
      <c r="B57" s="28" t="s">
        <v>116</v>
      </c>
      <c r="C57" s="29" t="s">
        <v>115</v>
      </c>
      <c r="D57" s="95">
        <f>163.3*4</f>
        <v>653.20000000000005</v>
      </c>
      <c r="E57" s="36"/>
      <c r="F57" s="36"/>
      <c r="G57" s="36">
        <f t="shared" ref="G57:G118" si="9">D57*E57</f>
        <v>0</v>
      </c>
      <c r="H57" s="36">
        <f t="shared" si="0"/>
        <v>0</v>
      </c>
      <c r="I57" s="36">
        <f t="shared" ref="I57:I135" si="10">G57+H57</f>
        <v>0</v>
      </c>
      <c r="J57" s="55"/>
      <c r="K57" s="60"/>
    </row>
    <row r="58" spans="1:11" s="5" customFormat="1" ht="25.05" customHeight="1">
      <c r="A58" s="31" t="s">
        <v>25</v>
      </c>
      <c r="B58" s="28" t="s">
        <v>117</v>
      </c>
      <c r="C58" s="29" t="s">
        <v>118</v>
      </c>
      <c r="D58" s="95">
        <v>600</v>
      </c>
      <c r="E58" s="36"/>
      <c r="F58" s="36"/>
      <c r="G58" s="36">
        <f t="shared" si="9"/>
        <v>0</v>
      </c>
      <c r="H58" s="36">
        <f t="shared" si="0"/>
        <v>0</v>
      </c>
      <c r="I58" s="36">
        <f t="shared" si="10"/>
        <v>0</v>
      </c>
      <c r="J58" s="50"/>
      <c r="K58" s="33"/>
    </row>
    <row r="59" spans="1:11" s="21" customFormat="1" ht="25.05" customHeight="1">
      <c r="A59" s="31" t="s">
        <v>26</v>
      </c>
      <c r="B59" s="28" t="s">
        <v>128</v>
      </c>
      <c r="C59" s="29" t="s">
        <v>115</v>
      </c>
      <c r="D59" s="95">
        <f>163.3*2</f>
        <v>326.60000000000002</v>
      </c>
      <c r="E59" s="36"/>
      <c r="F59" s="36"/>
      <c r="G59" s="36">
        <f t="shared" si="9"/>
        <v>0</v>
      </c>
      <c r="H59" s="36">
        <f t="shared" si="0"/>
        <v>0</v>
      </c>
      <c r="I59" s="36">
        <f t="shared" si="10"/>
        <v>0</v>
      </c>
      <c r="J59" s="55"/>
      <c r="K59" s="60"/>
    </row>
    <row r="60" spans="1:11" s="19" customFormat="1" ht="25.05" customHeight="1">
      <c r="A60" s="31" t="s">
        <v>27</v>
      </c>
      <c r="B60" s="28" t="s">
        <v>120</v>
      </c>
      <c r="C60" s="29" t="s">
        <v>115</v>
      </c>
      <c r="D60" s="95">
        <f>163.3</f>
        <v>163.30000000000001</v>
      </c>
      <c r="E60" s="36"/>
      <c r="F60" s="36"/>
      <c r="G60" s="36">
        <f t="shared" si="9"/>
        <v>0</v>
      </c>
      <c r="H60" s="36">
        <f t="shared" si="0"/>
        <v>0</v>
      </c>
      <c r="I60" s="36">
        <f t="shared" si="10"/>
        <v>0</v>
      </c>
      <c r="J60" s="54"/>
      <c r="K60" s="66"/>
    </row>
    <row r="61" spans="1:11" s="21" customFormat="1" ht="25.05" customHeight="1">
      <c r="A61" s="31" t="s">
        <v>28</v>
      </c>
      <c r="B61" s="28" t="s">
        <v>136</v>
      </c>
      <c r="C61" s="29" t="s">
        <v>115</v>
      </c>
      <c r="D61" s="95">
        <f>163.3</f>
        <v>163.30000000000001</v>
      </c>
      <c r="E61" s="36"/>
      <c r="F61" s="36"/>
      <c r="G61" s="36">
        <f t="shared" si="9"/>
        <v>0</v>
      </c>
      <c r="H61" s="36">
        <f t="shared" si="0"/>
        <v>0</v>
      </c>
      <c r="I61" s="36">
        <f t="shared" si="10"/>
        <v>0</v>
      </c>
      <c r="J61" s="55"/>
      <c r="K61" s="60"/>
    </row>
    <row r="62" spans="1:11" s="17" customFormat="1" ht="25.05" customHeight="1">
      <c r="A62" s="68"/>
      <c r="B62" s="73" t="s">
        <v>165</v>
      </c>
      <c r="C62" s="70" t="s">
        <v>166</v>
      </c>
      <c r="D62" s="96">
        <f>0.15*2*163.3</f>
        <v>48.99</v>
      </c>
      <c r="E62" s="71"/>
      <c r="F62" s="71"/>
      <c r="G62" s="71"/>
      <c r="H62" s="71">
        <f t="shared" ref="H62:H63" si="11">D62*F62</f>
        <v>0</v>
      </c>
      <c r="I62" s="71">
        <f t="shared" si="10"/>
        <v>0</v>
      </c>
      <c r="J62" s="72" t="s">
        <v>161</v>
      </c>
      <c r="K62" s="58"/>
    </row>
    <row r="63" spans="1:11" s="21" customFormat="1" ht="25.05" customHeight="1">
      <c r="A63" s="31" t="s">
        <v>29</v>
      </c>
      <c r="B63" s="28" t="s">
        <v>136</v>
      </c>
      <c r="C63" s="29" t="s">
        <v>115</v>
      </c>
      <c r="D63" s="95">
        <f>163.3</f>
        <v>163.30000000000001</v>
      </c>
      <c r="E63" s="36"/>
      <c r="F63" s="36"/>
      <c r="G63" s="36">
        <f t="shared" ref="G63" si="12">D63*E63</f>
        <v>0</v>
      </c>
      <c r="H63" s="36">
        <f t="shared" si="11"/>
        <v>0</v>
      </c>
      <c r="I63" s="36">
        <f t="shared" ref="I63" si="13">G63+H63</f>
        <v>0</v>
      </c>
      <c r="J63" s="55"/>
      <c r="K63" s="60"/>
    </row>
    <row r="64" spans="1:11" s="21" customFormat="1" ht="25.05" customHeight="1">
      <c r="A64" s="31" t="s">
        <v>30</v>
      </c>
      <c r="B64" s="28" t="s">
        <v>255</v>
      </c>
      <c r="C64" s="29" t="s">
        <v>115</v>
      </c>
      <c r="D64" s="95">
        <v>20.100000000000001</v>
      </c>
      <c r="E64" s="36"/>
      <c r="F64" s="36"/>
      <c r="G64" s="36">
        <f t="shared" si="9"/>
        <v>0</v>
      </c>
      <c r="H64" s="36">
        <f t="shared" si="0"/>
        <v>0</v>
      </c>
      <c r="I64" s="36">
        <f t="shared" si="10"/>
        <v>0</v>
      </c>
      <c r="J64" s="55"/>
      <c r="K64" s="60"/>
    </row>
    <row r="65" spans="1:11" s="3" customFormat="1" ht="13.8">
      <c r="A65" s="109" t="s">
        <v>5</v>
      </c>
      <c r="B65" s="110"/>
      <c r="C65" s="110"/>
      <c r="D65" s="111"/>
      <c r="E65" s="36"/>
      <c r="F65" s="36"/>
      <c r="G65" s="36"/>
      <c r="H65" s="36"/>
      <c r="I65" s="36"/>
      <c r="J65" s="49"/>
      <c r="K65" s="33"/>
    </row>
    <row r="66" spans="1:11" s="5" customFormat="1" ht="25.05" customHeight="1">
      <c r="A66" s="45" t="s">
        <v>31</v>
      </c>
      <c r="B66" s="28" t="s">
        <v>130</v>
      </c>
      <c r="C66" s="29" t="s">
        <v>115</v>
      </c>
      <c r="D66" s="95">
        <v>14.3148</v>
      </c>
      <c r="E66" s="36"/>
      <c r="F66" s="36"/>
      <c r="G66" s="36">
        <f t="shared" si="9"/>
        <v>0</v>
      </c>
      <c r="H66" s="36">
        <f t="shared" si="0"/>
        <v>0</v>
      </c>
      <c r="I66" s="36">
        <f t="shared" si="10"/>
        <v>0</v>
      </c>
      <c r="J66" s="50"/>
      <c r="K66" s="33"/>
    </row>
    <row r="67" spans="1:11" s="4" customFormat="1" ht="25.05" customHeight="1">
      <c r="A67" s="45" t="s">
        <v>32</v>
      </c>
      <c r="B67" s="28" t="s">
        <v>180</v>
      </c>
      <c r="C67" s="29" t="s">
        <v>115</v>
      </c>
      <c r="D67" s="95">
        <v>20.856000000000002</v>
      </c>
      <c r="E67" s="36"/>
      <c r="F67" s="36"/>
      <c r="G67" s="36">
        <f t="shared" si="9"/>
        <v>0</v>
      </c>
      <c r="H67" s="36">
        <f t="shared" si="0"/>
        <v>0</v>
      </c>
      <c r="I67" s="36">
        <f t="shared" si="10"/>
        <v>0</v>
      </c>
      <c r="J67" s="56"/>
      <c r="K67" s="61"/>
    </row>
    <row r="68" spans="1:11" s="17" customFormat="1" ht="25.05" customHeight="1">
      <c r="A68" s="68"/>
      <c r="B68" s="73" t="s">
        <v>167</v>
      </c>
      <c r="C68" s="70" t="s">
        <v>74</v>
      </c>
      <c r="D68" s="96">
        <f>20.9*50</f>
        <v>1045</v>
      </c>
      <c r="E68" s="71"/>
      <c r="F68" s="71"/>
      <c r="G68" s="71"/>
      <c r="H68" s="71">
        <f t="shared" ref="H68" si="14">D68*F68</f>
        <v>0</v>
      </c>
      <c r="I68" s="71">
        <f t="shared" si="10"/>
        <v>0</v>
      </c>
      <c r="J68" s="72" t="s">
        <v>161</v>
      </c>
      <c r="K68" s="58"/>
    </row>
    <row r="69" spans="1:11" s="17" customFormat="1" ht="25.05" customHeight="1">
      <c r="A69" s="68"/>
      <c r="B69" s="73" t="s">
        <v>168</v>
      </c>
      <c r="C69" s="70" t="s">
        <v>166</v>
      </c>
      <c r="D69" s="96">
        <f>0.024*20.9</f>
        <v>0.50159999999999993</v>
      </c>
      <c r="E69" s="71"/>
      <c r="F69" s="71"/>
      <c r="G69" s="71"/>
      <c r="H69" s="71">
        <f t="shared" si="0"/>
        <v>0</v>
      </c>
      <c r="I69" s="71">
        <f t="shared" ref="I69:I71" si="15">G69+H69</f>
        <v>0</v>
      </c>
      <c r="J69" s="72" t="s">
        <v>161</v>
      </c>
      <c r="K69" s="58"/>
    </row>
    <row r="70" spans="1:11" s="17" customFormat="1" ht="25.05" customHeight="1">
      <c r="A70" s="68"/>
      <c r="B70" s="73" t="s">
        <v>174</v>
      </c>
      <c r="C70" s="70" t="s">
        <v>74</v>
      </c>
      <c r="D70" s="96">
        <f>1.6*20.9</f>
        <v>33.44</v>
      </c>
      <c r="E70" s="71"/>
      <c r="F70" s="71"/>
      <c r="G70" s="71"/>
      <c r="H70" s="71">
        <f t="shared" ref="H70" si="16">D70*F70</f>
        <v>0</v>
      </c>
      <c r="I70" s="71">
        <f t="shared" ref="I70" si="17">G70+H70</f>
        <v>0</v>
      </c>
      <c r="J70" s="72" t="s">
        <v>161</v>
      </c>
      <c r="K70" s="58"/>
    </row>
    <row r="71" spans="1:11" s="17" customFormat="1" ht="25.05" customHeight="1">
      <c r="A71" s="68"/>
      <c r="B71" s="73" t="s">
        <v>181</v>
      </c>
      <c r="C71" s="70" t="s">
        <v>74</v>
      </c>
      <c r="D71" s="96">
        <v>120</v>
      </c>
      <c r="E71" s="71"/>
      <c r="F71" s="71"/>
      <c r="G71" s="71"/>
      <c r="H71" s="71">
        <f t="shared" si="0"/>
        <v>0</v>
      </c>
      <c r="I71" s="71">
        <f t="shared" si="15"/>
        <v>0</v>
      </c>
      <c r="J71" s="72" t="s">
        <v>161</v>
      </c>
      <c r="K71" s="58"/>
    </row>
    <row r="72" spans="1:11" s="5" customFormat="1" ht="25.5" customHeight="1">
      <c r="A72" s="45" t="s">
        <v>234</v>
      </c>
      <c r="B72" s="28" t="s">
        <v>177</v>
      </c>
      <c r="C72" s="29" t="s">
        <v>115</v>
      </c>
      <c r="D72" s="95">
        <v>28.1</v>
      </c>
      <c r="E72" s="36"/>
      <c r="F72" s="36"/>
      <c r="G72" s="36">
        <f t="shared" si="9"/>
        <v>0</v>
      </c>
      <c r="H72" s="36">
        <f t="shared" si="0"/>
        <v>0</v>
      </c>
      <c r="I72" s="36">
        <f t="shared" si="10"/>
        <v>0</v>
      </c>
      <c r="J72" s="50"/>
      <c r="K72" s="33"/>
    </row>
    <row r="73" spans="1:11" s="5" customFormat="1" ht="25.5" customHeight="1">
      <c r="A73" s="45" t="s">
        <v>33</v>
      </c>
      <c r="B73" s="28" t="s">
        <v>178</v>
      </c>
      <c r="C73" s="29" t="s">
        <v>115</v>
      </c>
      <c r="D73" s="95">
        <v>58.6</v>
      </c>
      <c r="E73" s="36"/>
      <c r="F73" s="36"/>
      <c r="G73" s="36">
        <f t="shared" si="9"/>
        <v>0</v>
      </c>
      <c r="H73" s="36">
        <f t="shared" si="0"/>
        <v>0</v>
      </c>
      <c r="I73" s="36">
        <f t="shared" si="10"/>
        <v>0</v>
      </c>
      <c r="J73" s="50"/>
      <c r="K73" s="33"/>
    </row>
    <row r="74" spans="1:11" s="4" customFormat="1" ht="37.799999999999997">
      <c r="A74" s="45" t="s">
        <v>34</v>
      </c>
      <c r="B74" s="28" t="s">
        <v>179</v>
      </c>
      <c r="C74" s="29" t="s">
        <v>115</v>
      </c>
      <c r="D74" s="95">
        <v>18</v>
      </c>
      <c r="E74" s="36"/>
      <c r="F74" s="36"/>
      <c r="G74" s="36">
        <f t="shared" si="9"/>
        <v>0</v>
      </c>
      <c r="H74" s="36">
        <f t="shared" si="0"/>
        <v>0</v>
      </c>
      <c r="I74" s="36">
        <f t="shared" si="10"/>
        <v>0</v>
      </c>
      <c r="J74" s="56"/>
      <c r="K74" s="61"/>
    </row>
    <row r="75" spans="1:11" s="4" customFormat="1" ht="25.05" customHeight="1">
      <c r="A75" s="45" t="s">
        <v>35</v>
      </c>
      <c r="B75" s="28" t="s">
        <v>215</v>
      </c>
      <c r="C75" s="29" t="s">
        <v>115</v>
      </c>
      <c r="D75" s="95">
        <v>13.045</v>
      </c>
      <c r="E75" s="36"/>
      <c r="F75" s="36"/>
      <c r="G75" s="36">
        <f t="shared" si="9"/>
        <v>0</v>
      </c>
      <c r="H75" s="36">
        <f t="shared" si="0"/>
        <v>0</v>
      </c>
      <c r="I75" s="36">
        <f t="shared" si="10"/>
        <v>0</v>
      </c>
      <c r="J75" s="56"/>
      <c r="K75" s="61"/>
    </row>
    <row r="76" spans="1:11" s="5" customFormat="1" ht="25.05" customHeight="1">
      <c r="A76" s="45" t="s">
        <v>36</v>
      </c>
      <c r="B76" s="28" t="s">
        <v>152</v>
      </c>
      <c r="C76" s="29" t="s">
        <v>118</v>
      </c>
      <c r="D76" s="95">
        <v>30</v>
      </c>
      <c r="E76" s="36"/>
      <c r="F76" s="36"/>
      <c r="G76" s="36">
        <f t="shared" si="9"/>
        <v>0</v>
      </c>
      <c r="H76" s="36">
        <f t="shared" si="0"/>
        <v>0</v>
      </c>
      <c r="I76" s="36">
        <f t="shared" si="10"/>
        <v>0</v>
      </c>
      <c r="J76" s="50"/>
      <c r="K76" s="33"/>
    </row>
    <row r="77" spans="1:11" s="4" customFormat="1" ht="37.799999999999997">
      <c r="A77" s="45" t="s">
        <v>37</v>
      </c>
      <c r="B77" s="28" t="s">
        <v>216</v>
      </c>
      <c r="C77" s="29" t="s">
        <v>115</v>
      </c>
      <c r="D77" s="95">
        <v>13.045</v>
      </c>
      <c r="E77" s="36"/>
      <c r="F77" s="36"/>
      <c r="G77" s="36">
        <f t="shared" si="9"/>
        <v>0</v>
      </c>
      <c r="H77" s="36">
        <f t="shared" si="0"/>
        <v>0</v>
      </c>
      <c r="I77" s="36">
        <f t="shared" si="10"/>
        <v>0</v>
      </c>
      <c r="J77" s="53"/>
      <c r="K77" s="61"/>
    </row>
    <row r="78" spans="1:11" s="15" customFormat="1" ht="25.05" customHeight="1">
      <c r="A78" s="68"/>
      <c r="B78" s="69" t="s">
        <v>197</v>
      </c>
      <c r="C78" s="70" t="s">
        <v>163</v>
      </c>
      <c r="D78" s="96">
        <f>13.05*1.2</f>
        <v>15.66</v>
      </c>
      <c r="E78" s="71"/>
      <c r="F78" s="71"/>
      <c r="G78" s="71"/>
      <c r="H78" s="71">
        <f t="shared" si="0"/>
        <v>0</v>
      </c>
      <c r="I78" s="71">
        <f t="shared" si="10"/>
        <v>0</v>
      </c>
      <c r="J78" s="72" t="s">
        <v>161</v>
      </c>
      <c r="K78" s="59"/>
    </row>
    <row r="79" spans="1:11" s="5" customFormat="1" ht="36.6">
      <c r="A79" s="45" t="s">
        <v>38</v>
      </c>
      <c r="B79" s="30" t="s">
        <v>217</v>
      </c>
      <c r="C79" s="29" t="s">
        <v>118</v>
      </c>
      <c r="D79" s="95">
        <v>334.79999999999995</v>
      </c>
      <c r="E79" s="36"/>
      <c r="F79" s="36"/>
      <c r="G79" s="36">
        <f t="shared" si="9"/>
        <v>0</v>
      </c>
      <c r="H79" s="36">
        <f t="shared" si="0"/>
        <v>0</v>
      </c>
      <c r="I79" s="36">
        <f t="shared" si="10"/>
        <v>0</v>
      </c>
      <c r="J79" s="53"/>
      <c r="K79" s="33"/>
    </row>
    <row r="80" spans="1:11" s="15" customFormat="1" ht="25.05" customHeight="1">
      <c r="A80" s="68"/>
      <c r="B80" s="69" t="s">
        <v>197</v>
      </c>
      <c r="C80" s="70" t="s">
        <v>163</v>
      </c>
      <c r="D80" s="96">
        <f>101.5*1.2</f>
        <v>121.8</v>
      </c>
      <c r="E80" s="71"/>
      <c r="F80" s="71"/>
      <c r="G80" s="71"/>
      <c r="H80" s="71">
        <f t="shared" ref="H80" si="18">D80*F80</f>
        <v>0</v>
      </c>
      <c r="I80" s="71">
        <f t="shared" ref="I80" si="19">G80+H80</f>
        <v>0</v>
      </c>
      <c r="J80" s="72" t="s">
        <v>161</v>
      </c>
      <c r="K80" s="59"/>
    </row>
    <row r="81" spans="1:11" s="4" customFormat="1" ht="36.6">
      <c r="A81" s="45" t="s">
        <v>39</v>
      </c>
      <c r="B81" s="30" t="s">
        <v>218</v>
      </c>
      <c r="C81" s="29" t="s">
        <v>118</v>
      </c>
      <c r="D81" s="95">
        <v>7.1999999999999993</v>
      </c>
      <c r="E81" s="36"/>
      <c r="F81" s="36"/>
      <c r="G81" s="36">
        <f t="shared" si="9"/>
        <v>0</v>
      </c>
      <c r="H81" s="36">
        <f t="shared" si="0"/>
        <v>0</v>
      </c>
      <c r="I81" s="36">
        <f t="shared" si="10"/>
        <v>0</v>
      </c>
      <c r="J81" s="53"/>
      <c r="K81" s="61"/>
    </row>
    <row r="82" spans="1:11" s="15" customFormat="1" ht="25.05" customHeight="1">
      <c r="A82" s="68"/>
      <c r="B82" s="69" t="s">
        <v>196</v>
      </c>
      <c r="C82" s="70" t="s">
        <v>163</v>
      </c>
      <c r="D82" s="96">
        <f>7.2*0.3*1.2</f>
        <v>2.5920000000000001</v>
      </c>
      <c r="E82" s="71"/>
      <c r="F82" s="71"/>
      <c r="G82" s="71"/>
      <c r="H82" s="71">
        <f t="shared" si="0"/>
        <v>0</v>
      </c>
      <c r="I82" s="71">
        <f t="shared" ref="I82" si="20">G82+H82</f>
        <v>0</v>
      </c>
      <c r="J82" s="72" t="s">
        <v>161</v>
      </c>
      <c r="K82" s="59"/>
    </row>
    <row r="83" spans="1:11" s="5" customFormat="1" ht="36.6">
      <c r="A83" s="45" t="s">
        <v>40</v>
      </c>
      <c r="B83" s="30" t="s">
        <v>219</v>
      </c>
      <c r="C83" s="29" t="s">
        <v>118</v>
      </c>
      <c r="D83" s="95">
        <v>75.599999999999994</v>
      </c>
      <c r="E83" s="36"/>
      <c r="F83" s="36"/>
      <c r="G83" s="36">
        <f t="shared" si="9"/>
        <v>0</v>
      </c>
      <c r="H83" s="36">
        <f t="shared" si="0"/>
        <v>0</v>
      </c>
      <c r="I83" s="36">
        <f t="shared" si="10"/>
        <v>0</v>
      </c>
      <c r="J83" s="53"/>
      <c r="K83" s="33"/>
    </row>
    <row r="84" spans="1:11" s="15" customFormat="1" ht="25.05" customHeight="1">
      <c r="A84" s="68"/>
      <c r="B84" s="69" t="s">
        <v>198</v>
      </c>
      <c r="C84" s="70" t="s">
        <v>163</v>
      </c>
      <c r="D84" s="96">
        <f>75.6*0.3*1.2</f>
        <v>27.215999999999994</v>
      </c>
      <c r="E84" s="71"/>
      <c r="F84" s="71"/>
      <c r="G84" s="71"/>
      <c r="H84" s="71">
        <f t="shared" ref="H84" si="21">D84*F84</f>
        <v>0</v>
      </c>
      <c r="I84" s="71">
        <f t="shared" si="10"/>
        <v>0</v>
      </c>
      <c r="J84" s="72" t="s">
        <v>161</v>
      </c>
      <c r="K84" s="59"/>
    </row>
    <row r="85" spans="1:11" s="15" customFormat="1" ht="25.2">
      <c r="A85" s="45" t="s">
        <v>41</v>
      </c>
      <c r="B85" s="30" t="s">
        <v>237</v>
      </c>
      <c r="C85" s="29" t="s">
        <v>115</v>
      </c>
      <c r="D85" s="95">
        <f>6.4+7.2</f>
        <v>13.600000000000001</v>
      </c>
      <c r="E85" s="90"/>
      <c r="F85" s="90"/>
      <c r="G85" s="36">
        <f t="shared" si="9"/>
        <v>0</v>
      </c>
      <c r="H85" s="36">
        <f t="shared" si="0"/>
        <v>0</v>
      </c>
      <c r="I85" s="36">
        <f t="shared" si="10"/>
        <v>0</v>
      </c>
      <c r="J85" s="53"/>
      <c r="K85" s="59"/>
    </row>
    <row r="86" spans="1:11" s="15" customFormat="1" ht="25.05" customHeight="1">
      <c r="A86" s="68"/>
      <c r="B86" s="69" t="s">
        <v>197</v>
      </c>
      <c r="C86" s="70" t="s">
        <v>163</v>
      </c>
      <c r="D86" s="96">
        <f>(6.4+7.2)*1.2</f>
        <v>16.32</v>
      </c>
      <c r="E86" s="71"/>
      <c r="F86" s="71"/>
      <c r="G86" s="71"/>
      <c r="H86" s="71">
        <f t="shared" si="0"/>
        <v>0</v>
      </c>
      <c r="I86" s="71">
        <f t="shared" ref="I86" si="22">G86+H86</f>
        <v>0</v>
      </c>
      <c r="J86" s="72" t="s">
        <v>161</v>
      </c>
      <c r="K86" s="59"/>
    </row>
    <row r="87" spans="1:11" s="5" customFormat="1" ht="25.05" customHeight="1">
      <c r="A87" s="45" t="s">
        <v>42</v>
      </c>
      <c r="B87" s="30" t="s">
        <v>220</v>
      </c>
      <c r="C87" s="29" t="s">
        <v>115</v>
      </c>
      <c r="D87" s="95">
        <v>9.7719999999999967</v>
      </c>
      <c r="E87" s="36"/>
      <c r="F87" s="36"/>
      <c r="G87" s="36">
        <f t="shared" si="9"/>
        <v>0</v>
      </c>
      <c r="H87" s="36">
        <f t="shared" si="0"/>
        <v>0</v>
      </c>
      <c r="I87" s="36">
        <f t="shared" si="10"/>
        <v>0</v>
      </c>
      <c r="J87" s="53"/>
      <c r="K87" s="33"/>
    </row>
    <row r="88" spans="1:11" s="15" customFormat="1" ht="25.05" customHeight="1">
      <c r="A88" s="68"/>
      <c r="B88" s="69" t="s">
        <v>196</v>
      </c>
      <c r="C88" s="70" t="s">
        <v>163</v>
      </c>
      <c r="D88" s="96">
        <f>9.8*1.2</f>
        <v>11.76</v>
      </c>
      <c r="E88" s="71"/>
      <c r="F88" s="71"/>
      <c r="G88" s="71"/>
      <c r="H88" s="71">
        <f t="shared" ref="H88" si="23">D88*F88</f>
        <v>0</v>
      </c>
      <c r="I88" s="71">
        <f t="shared" si="10"/>
        <v>0</v>
      </c>
      <c r="J88" s="72" t="s">
        <v>161</v>
      </c>
      <c r="K88" s="59"/>
    </row>
    <row r="89" spans="1:11" s="4" customFormat="1" ht="25.05" customHeight="1">
      <c r="A89" s="45" t="s">
        <v>43</v>
      </c>
      <c r="B89" s="30" t="s">
        <v>221</v>
      </c>
      <c r="C89" s="29" t="s">
        <v>115</v>
      </c>
      <c r="D89" s="95">
        <v>34.116</v>
      </c>
      <c r="E89" s="36"/>
      <c r="F89" s="36"/>
      <c r="G89" s="36">
        <f t="shared" si="9"/>
        <v>0</v>
      </c>
      <c r="H89" s="36">
        <f t="shared" si="0"/>
        <v>0</v>
      </c>
      <c r="I89" s="36">
        <f t="shared" si="10"/>
        <v>0</v>
      </c>
      <c r="J89" s="53"/>
      <c r="K89" s="61"/>
    </row>
    <row r="90" spans="1:11" s="15" customFormat="1" ht="25.05" customHeight="1">
      <c r="A90" s="68"/>
      <c r="B90" s="69" t="s">
        <v>198</v>
      </c>
      <c r="C90" s="70" t="s">
        <v>163</v>
      </c>
      <c r="D90" s="96">
        <f>34.1*1.2</f>
        <v>40.92</v>
      </c>
      <c r="E90" s="71"/>
      <c r="F90" s="71"/>
      <c r="G90" s="71"/>
      <c r="H90" s="71">
        <f t="shared" ref="H90" si="24">D90*F90</f>
        <v>0</v>
      </c>
      <c r="I90" s="71">
        <f t="shared" si="10"/>
        <v>0</v>
      </c>
      <c r="J90" s="72" t="s">
        <v>161</v>
      </c>
      <c r="K90" s="59"/>
    </row>
    <row r="91" spans="1:11" s="5" customFormat="1" ht="25.05" customHeight="1">
      <c r="A91" s="45" t="s">
        <v>44</v>
      </c>
      <c r="B91" s="28" t="s">
        <v>169</v>
      </c>
      <c r="C91" s="29" t="s">
        <v>115</v>
      </c>
      <c r="D91" s="95">
        <v>18.948699999999999</v>
      </c>
      <c r="E91" s="36"/>
      <c r="F91" s="36"/>
      <c r="G91" s="36">
        <f t="shared" si="9"/>
        <v>0</v>
      </c>
      <c r="H91" s="36">
        <f t="shared" si="0"/>
        <v>0</v>
      </c>
      <c r="I91" s="36">
        <f t="shared" si="10"/>
        <v>0</v>
      </c>
      <c r="J91" s="53"/>
      <c r="K91" s="33"/>
    </row>
    <row r="92" spans="1:11" s="15" customFormat="1" ht="25.05" customHeight="1">
      <c r="A92" s="68"/>
      <c r="B92" s="69" t="s">
        <v>175</v>
      </c>
      <c r="C92" s="70" t="s">
        <v>163</v>
      </c>
      <c r="D92" s="96">
        <f>18.9*50</f>
        <v>944.99999999999989</v>
      </c>
      <c r="E92" s="71"/>
      <c r="F92" s="71"/>
      <c r="G92" s="71"/>
      <c r="H92" s="71">
        <f t="shared" si="0"/>
        <v>0</v>
      </c>
      <c r="I92" s="71">
        <f t="shared" ref="I92:I94" si="25">G92+H92</f>
        <v>0</v>
      </c>
      <c r="J92" s="72" t="s">
        <v>161</v>
      </c>
      <c r="K92" s="59"/>
    </row>
    <row r="93" spans="1:11" s="15" customFormat="1" ht="25.05" customHeight="1">
      <c r="A93" s="68"/>
      <c r="B93" s="69" t="s">
        <v>176</v>
      </c>
      <c r="C93" s="70" t="s">
        <v>166</v>
      </c>
      <c r="D93" s="96">
        <f>18.9*50</f>
        <v>944.99999999999989</v>
      </c>
      <c r="E93" s="71"/>
      <c r="F93" s="71"/>
      <c r="G93" s="71"/>
      <c r="H93" s="71">
        <f t="shared" si="0"/>
        <v>0</v>
      </c>
      <c r="I93" s="71">
        <f t="shared" si="25"/>
        <v>0</v>
      </c>
      <c r="J93" s="72" t="s">
        <v>161</v>
      </c>
      <c r="K93" s="59"/>
    </row>
    <row r="94" spans="1:11" s="15" customFormat="1" ht="25.05" customHeight="1">
      <c r="A94" s="68"/>
      <c r="B94" s="69" t="s">
        <v>182</v>
      </c>
      <c r="C94" s="70" t="s">
        <v>74</v>
      </c>
      <c r="D94" s="96">
        <v>152</v>
      </c>
      <c r="E94" s="71"/>
      <c r="F94" s="71"/>
      <c r="G94" s="71"/>
      <c r="H94" s="71">
        <f t="shared" si="0"/>
        <v>0</v>
      </c>
      <c r="I94" s="71">
        <f t="shared" si="25"/>
        <v>0</v>
      </c>
      <c r="J94" s="72" t="s">
        <v>161</v>
      </c>
      <c r="K94" s="59"/>
    </row>
    <row r="95" spans="1:11" s="4" customFormat="1" ht="25.05" customHeight="1">
      <c r="A95" s="45" t="s">
        <v>258</v>
      </c>
      <c r="B95" s="28" t="s">
        <v>151</v>
      </c>
      <c r="C95" s="29" t="s">
        <v>118</v>
      </c>
      <c r="D95" s="95">
        <v>396</v>
      </c>
      <c r="E95" s="36"/>
      <c r="F95" s="36"/>
      <c r="G95" s="36">
        <f t="shared" si="9"/>
        <v>0</v>
      </c>
      <c r="H95" s="36">
        <f t="shared" si="0"/>
        <v>0</v>
      </c>
      <c r="I95" s="36">
        <f t="shared" si="10"/>
        <v>0</v>
      </c>
      <c r="J95" s="53"/>
      <c r="K95" s="61"/>
    </row>
    <row r="96" spans="1:11" s="5" customFormat="1" ht="29.1" customHeight="1">
      <c r="A96" s="76"/>
      <c r="B96" s="69" t="s">
        <v>200</v>
      </c>
      <c r="C96" s="70" t="s">
        <v>74</v>
      </c>
      <c r="D96" s="96">
        <v>147</v>
      </c>
      <c r="E96" s="71"/>
      <c r="F96" s="71"/>
      <c r="G96" s="71"/>
      <c r="H96" s="71">
        <f t="shared" ref="H96" si="26">D96*F96</f>
        <v>0</v>
      </c>
      <c r="I96" s="71">
        <f t="shared" si="10"/>
        <v>0</v>
      </c>
      <c r="J96" s="72" t="s">
        <v>161</v>
      </c>
      <c r="K96" s="33"/>
    </row>
    <row r="97" spans="1:11" s="5" customFormat="1" ht="25.05" customHeight="1">
      <c r="A97" s="45" t="s">
        <v>259</v>
      </c>
      <c r="B97" s="28" t="s">
        <v>131</v>
      </c>
      <c r="C97" s="29" t="s">
        <v>115</v>
      </c>
      <c r="D97" s="95">
        <v>219.5</v>
      </c>
      <c r="E97" s="36"/>
      <c r="F97" s="36"/>
      <c r="G97" s="36">
        <f t="shared" si="9"/>
        <v>0</v>
      </c>
      <c r="H97" s="36">
        <f t="shared" ref="H97:H136" si="27">D97*F97</f>
        <v>0</v>
      </c>
      <c r="I97" s="36">
        <f t="shared" si="10"/>
        <v>0</v>
      </c>
      <c r="J97" s="50"/>
      <c r="K97" s="33"/>
    </row>
    <row r="98" spans="1:11" s="5" customFormat="1" ht="25.05" customHeight="1">
      <c r="A98" s="45" t="s">
        <v>45</v>
      </c>
      <c r="B98" s="28" t="s">
        <v>153</v>
      </c>
      <c r="C98" s="29" t="s">
        <v>115</v>
      </c>
      <c r="D98" s="95">
        <f>219.5*4</f>
        <v>878</v>
      </c>
      <c r="E98" s="36"/>
      <c r="F98" s="36"/>
      <c r="G98" s="36">
        <f t="shared" si="9"/>
        <v>0</v>
      </c>
      <c r="H98" s="36">
        <f t="shared" si="27"/>
        <v>0</v>
      </c>
      <c r="I98" s="36">
        <f t="shared" si="10"/>
        <v>0</v>
      </c>
      <c r="J98" s="50"/>
      <c r="K98" s="33"/>
    </row>
    <row r="99" spans="1:11" s="5" customFormat="1" ht="25.05" customHeight="1">
      <c r="A99" s="45" t="s">
        <v>46</v>
      </c>
      <c r="B99" s="28" t="s">
        <v>132</v>
      </c>
      <c r="C99" s="29" t="s">
        <v>115</v>
      </c>
      <c r="D99" s="95">
        <f>219.5*2</f>
        <v>439</v>
      </c>
      <c r="E99" s="36"/>
      <c r="F99" s="36"/>
      <c r="G99" s="36">
        <f t="shared" si="9"/>
        <v>0</v>
      </c>
      <c r="H99" s="36">
        <f t="shared" si="27"/>
        <v>0</v>
      </c>
      <c r="I99" s="36">
        <f t="shared" si="10"/>
        <v>0</v>
      </c>
      <c r="J99" s="50"/>
      <c r="K99" s="33"/>
    </row>
    <row r="100" spans="1:11" s="5" customFormat="1" ht="25.05" customHeight="1">
      <c r="A100" s="45" t="s">
        <v>47</v>
      </c>
      <c r="B100" s="28" t="s">
        <v>133</v>
      </c>
      <c r="C100" s="29" t="s">
        <v>115</v>
      </c>
      <c r="D100" s="95">
        <v>276.08999999999997</v>
      </c>
      <c r="E100" s="36"/>
      <c r="F100" s="36"/>
      <c r="G100" s="36">
        <f t="shared" si="9"/>
        <v>0</v>
      </c>
      <c r="H100" s="36">
        <f t="shared" si="27"/>
        <v>0</v>
      </c>
      <c r="I100" s="36">
        <f t="shared" si="10"/>
        <v>0</v>
      </c>
      <c r="J100" s="50"/>
      <c r="K100" s="33"/>
    </row>
    <row r="101" spans="1:11" s="5" customFormat="1" ht="25.05" customHeight="1">
      <c r="A101" s="45" t="s">
        <v>48</v>
      </c>
      <c r="B101" s="28" t="s">
        <v>134</v>
      </c>
      <c r="C101" s="29" t="s">
        <v>115</v>
      </c>
      <c r="D101" s="95">
        <v>219.51999999999998</v>
      </c>
      <c r="E101" s="36"/>
      <c r="F101" s="36"/>
      <c r="G101" s="36">
        <f t="shared" si="9"/>
        <v>0</v>
      </c>
      <c r="H101" s="36">
        <f t="shared" si="27"/>
        <v>0</v>
      </c>
      <c r="I101" s="36">
        <f t="shared" si="10"/>
        <v>0</v>
      </c>
      <c r="J101" s="50"/>
      <c r="K101" s="33"/>
    </row>
    <row r="102" spans="1:11" s="17" customFormat="1" ht="25.05" customHeight="1">
      <c r="A102" s="68"/>
      <c r="B102" s="73" t="s">
        <v>238</v>
      </c>
      <c r="C102" s="70" t="s">
        <v>166</v>
      </c>
      <c r="D102" s="96">
        <f>D101*0.3</f>
        <v>65.855999999999995</v>
      </c>
      <c r="E102" s="71"/>
      <c r="F102" s="71"/>
      <c r="G102" s="71"/>
      <c r="H102" s="71">
        <f t="shared" ref="H102" si="28">D102*F102</f>
        <v>0</v>
      </c>
      <c r="I102" s="71">
        <f t="shared" ref="I102" si="29">G102+H102</f>
        <v>0</v>
      </c>
      <c r="J102" s="72" t="s">
        <v>161</v>
      </c>
      <c r="K102" s="130"/>
    </row>
    <row r="103" spans="1:11" s="5" customFormat="1" ht="25.05" customHeight="1">
      <c r="A103" s="45" t="s">
        <v>235</v>
      </c>
      <c r="B103" s="28" t="s">
        <v>135</v>
      </c>
      <c r="C103" s="29" t="s">
        <v>115</v>
      </c>
      <c r="D103" s="95">
        <v>56.57</v>
      </c>
      <c r="E103" s="36"/>
      <c r="F103" s="36"/>
      <c r="G103" s="36">
        <f t="shared" si="9"/>
        <v>0</v>
      </c>
      <c r="H103" s="36">
        <f t="shared" si="27"/>
        <v>0</v>
      </c>
      <c r="I103" s="36">
        <f t="shared" si="10"/>
        <v>0</v>
      </c>
      <c r="J103" s="50"/>
      <c r="K103" s="33"/>
    </row>
    <row r="104" spans="1:11" s="17" customFormat="1" ht="25.05" customHeight="1">
      <c r="A104" s="68"/>
      <c r="B104" s="73" t="s">
        <v>165</v>
      </c>
      <c r="C104" s="70" t="s">
        <v>166</v>
      </c>
      <c r="D104" s="96">
        <f>0.15*2*56.6</f>
        <v>16.98</v>
      </c>
      <c r="E104" s="71"/>
      <c r="F104" s="71"/>
      <c r="G104" s="71"/>
      <c r="H104" s="71">
        <f t="shared" si="27"/>
        <v>0</v>
      </c>
      <c r="I104" s="71">
        <f t="shared" si="10"/>
        <v>0</v>
      </c>
      <c r="J104" s="72" t="s">
        <v>161</v>
      </c>
      <c r="K104" s="58"/>
    </row>
    <row r="105" spans="1:11" s="5" customFormat="1" ht="29.55" customHeight="1">
      <c r="A105" s="45" t="s">
        <v>49</v>
      </c>
      <c r="B105" s="28" t="s">
        <v>190</v>
      </c>
      <c r="C105" s="29" t="s">
        <v>74</v>
      </c>
      <c r="D105" s="95">
        <v>42</v>
      </c>
      <c r="E105" s="36"/>
      <c r="F105" s="36"/>
      <c r="G105" s="36">
        <f t="shared" si="9"/>
        <v>0</v>
      </c>
      <c r="H105" s="36">
        <f t="shared" si="27"/>
        <v>0</v>
      </c>
      <c r="I105" s="36">
        <f t="shared" si="10"/>
        <v>0</v>
      </c>
      <c r="J105" s="50"/>
      <c r="K105" s="33"/>
    </row>
    <row r="106" spans="1:11" s="5" customFormat="1" ht="25.05" customHeight="1">
      <c r="A106" s="45" t="s">
        <v>50</v>
      </c>
      <c r="B106" s="28" t="s">
        <v>201</v>
      </c>
      <c r="C106" s="29" t="s">
        <v>74</v>
      </c>
      <c r="D106" s="95">
        <v>1</v>
      </c>
      <c r="E106" s="36"/>
      <c r="F106" s="36"/>
      <c r="G106" s="36">
        <f t="shared" si="9"/>
        <v>0</v>
      </c>
      <c r="H106" s="36">
        <f t="shared" si="27"/>
        <v>0</v>
      </c>
      <c r="I106" s="36">
        <f t="shared" si="10"/>
        <v>0</v>
      </c>
      <c r="J106" s="50"/>
      <c r="K106" s="33"/>
    </row>
    <row r="107" spans="1:11" s="5" customFormat="1" ht="26.55" customHeight="1">
      <c r="A107" s="45" t="s">
        <v>51</v>
      </c>
      <c r="B107" s="28" t="s">
        <v>202</v>
      </c>
      <c r="C107" s="29" t="s">
        <v>74</v>
      </c>
      <c r="D107" s="95">
        <v>2</v>
      </c>
      <c r="E107" s="36"/>
      <c r="F107" s="80"/>
      <c r="G107" s="36">
        <f t="shared" si="9"/>
        <v>0</v>
      </c>
      <c r="H107" s="36">
        <f t="shared" si="27"/>
        <v>0</v>
      </c>
      <c r="I107" s="36">
        <f t="shared" si="10"/>
        <v>0</v>
      </c>
      <c r="J107" s="72" t="s">
        <v>161</v>
      </c>
      <c r="K107" s="33"/>
    </row>
    <row r="108" spans="1:11" s="5" customFormat="1" ht="26.55" customHeight="1">
      <c r="A108" s="45" t="s">
        <v>52</v>
      </c>
      <c r="B108" s="28" t="s">
        <v>239</v>
      </c>
      <c r="C108" s="29" t="s">
        <v>74</v>
      </c>
      <c r="D108" s="95">
        <v>1</v>
      </c>
      <c r="E108" s="36"/>
      <c r="F108" s="80"/>
      <c r="G108" s="36">
        <f t="shared" ref="G108" si="30">D108*E108</f>
        <v>0</v>
      </c>
      <c r="H108" s="36">
        <f t="shared" ref="H108" si="31">D108*F108</f>
        <v>0</v>
      </c>
      <c r="I108" s="36">
        <f t="shared" ref="I108" si="32">G108+H108</f>
        <v>0</v>
      </c>
      <c r="J108" s="72" t="s">
        <v>161</v>
      </c>
      <c r="K108" s="33"/>
    </row>
    <row r="109" spans="1:11" s="84" customFormat="1" ht="25.05" customHeight="1">
      <c r="A109" s="45" t="s">
        <v>53</v>
      </c>
      <c r="B109" s="28" t="s">
        <v>194</v>
      </c>
      <c r="C109" s="29" t="s">
        <v>74</v>
      </c>
      <c r="D109" s="95">
        <v>1</v>
      </c>
      <c r="E109" s="36"/>
      <c r="F109" s="36"/>
      <c r="G109" s="36">
        <f t="shared" si="9"/>
        <v>0</v>
      </c>
      <c r="H109" s="36">
        <f t="shared" si="27"/>
        <v>0</v>
      </c>
      <c r="I109" s="36">
        <f t="shared" si="10"/>
        <v>0</v>
      </c>
      <c r="J109" s="53" t="s">
        <v>161</v>
      </c>
      <c r="K109" s="83"/>
    </row>
    <row r="110" spans="1:11" s="17" customFormat="1" ht="25.05" customHeight="1">
      <c r="A110" s="68"/>
      <c r="B110" s="73" t="s">
        <v>240</v>
      </c>
      <c r="C110" s="70" t="s">
        <v>74</v>
      </c>
      <c r="D110" s="96">
        <v>1</v>
      </c>
      <c r="E110" s="71"/>
      <c r="F110" s="71"/>
      <c r="G110" s="71"/>
      <c r="H110" s="71">
        <f t="shared" ref="H110:H111" si="33">D110*F110</f>
        <v>0</v>
      </c>
      <c r="I110" s="71">
        <f t="shared" ref="I110:I111" si="34">G110+H110</f>
        <v>0</v>
      </c>
      <c r="J110" s="72" t="s">
        <v>161</v>
      </c>
      <c r="K110" s="58"/>
    </row>
    <row r="111" spans="1:11" s="17" customFormat="1" ht="25.05" customHeight="1">
      <c r="A111" s="68"/>
      <c r="B111" s="73" t="s">
        <v>241</v>
      </c>
      <c r="C111" s="70" t="s">
        <v>74</v>
      </c>
      <c r="D111" s="96">
        <v>1</v>
      </c>
      <c r="E111" s="71"/>
      <c r="F111" s="71"/>
      <c r="G111" s="71"/>
      <c r="H111" s="71">
        <f t="shared" si="33"/>
        <v>0</v>
      </c>
      <c r="I111" s="71">
        <f t="shared" si="34"/>
        <v>0</v>
      </c>
      <c r="J111" s="72" t="s">
        <v>161</v>
      </c>
      <c r="K111" s="58"/>
    </row>
    <row r="112" spans="1:11" s="84" customFormat="1" ht="13.8">
      <c r="A112" s="109" t="s">
        <v>222</v>
      </c>
      <c r="B112" s="110"/>
      <c r="C112" s="110"/>
      <c r="D112" s="111"/>
      <c r="E112" s="80"/>
      <c r="F112" s="80"/>
      <c r="G112" s="80"/>
      <c r="H112" s="80"/>
      <c r="I112" s="80"/>
      <c r="J112" s="85"/>
      <c r="K112" s="83"/>
    </row>
    <row r="113" spans="1:11" s="84" customFormat="1" ht="25.05" customHeight="1">
      <c r="A113" s="45" t="s">
        <v>54</v>
      </c>
      <c r="B113" s="28" t="s">
        <v>185</v>
      </c>
      <c r="C113" s="29" t="s">
        <v>74</v>
      </c>
      <c r="D113" s="95">
        <v>1</v>
      </c>
      <c r="E113" s="36"/>
      <c r="F113" s="36"/>
      <c r="G113" s="36">
        <f t="shared" si="9"/>
        <v>0</v>
      </c>
      <c r="H113" s="36">
        <f t="shared" si="27"/>
        <v>0</v>
      </c>
      <c r="I113" s="36">
        <f t="shared" si="10"/>
        <v>0</v>
      </c>
      <c r="J113" s="82"/>
      <c r="K113" s="83"/>
    </row>
    <row r="114" spans="1:11" s="84" customFormat="1" ht="25.05" customHeight="1">
      <c r="A114" s="45" t="s">
        <v>55</v>
      </c>
      <c r="B114" s="28" t="s">
        <v>184</v>
      </c>
      <c r="C114" s="29" t="s">
        <v>163</v>
      </c>
      <c r="D114" s="95">
        <v>4.18</v>
      </c>
      <c r="E114" s="36"/>
      <c r="F114" s="36"/>
      <c r="G114" s="36">
        <f t="shared" si="9"/>
        <v>0</v>
      </c>
      <c r="H114" s="36">
        <f t="shared" si="27"/>
        <v>0</v>
      </c>
      <c r="I114" s="36">
        <f t="shared" si="10"/>
        <v>0</v>
      </c>
      <c r="J114" s="82"/>
      <c r="K114" s="83"/>
    </row>
    <row r="115" spans="1:11" s="84" customFormat="1" ht="25.05" customHeight="1">
      <c r="A115" s="45" t="s">
        <v>260</v>
      </c>
      <c r="B115" s="131" t="s">
        <v>223</v>
      </c>
      <c r="C115" s="29" t="s">
        <v>74</v>
      </c>
      <c r="D115" s="95">
        <v>1</v>
      </c>
      <c r="E115" s="36"/>
      <c r="F115" s="36"/>
      <c r="G115" s="36">
        <f t="shared" si="9"/>
        <v>0</v>
      </c>
      <c r="H115" s="36">
        <f t="shared" si="27"/>
        <v>0</v>
      </c>
      <c r="I115" s="36">
        <f t="shared" si="10"/>
        <v>0</v>
      </c>
      <c r="J115" s="82"/>
      <c r="K115" s="83"/>
    </row>
    <row r="116" spans="1:11" s="84" customFormat="1" ht="25.05" customHeight="1">
      <c r="A116" s="45" t="s">
        <v>261</v>
      </c>
      <c r="B116" s="28" t="s">
        <v>224</v>
      </c>
      <c r="C116" s="29" t="s">
        <v>163</v>
      </c>
      <c r="D116" s="95">
        <v>4.18</v>
      </c>
      <c r="E116" s="36"/>
      <c r="F116" s="36"/>
      <c r="G116" s="36">
        <f t="shared" si="9"/>
        <v>0</v>
      </c>
      <c r="H116" s="36">
        <f t="shared" si="27"/>
        <v>0</v>
      </c>
      <c r="I116" s="36">
        <f t="shared" si="10"/>
        <v>0</v>
      </c>
      <c r="J116" s="82"/>
      <c r="K116" s="83"/>
    </row>
    <row r="117" spans="1:11" s="15" customFormat="1" ht="25.05" customHeight="1">
      <c r="A117" s="68"/>
      <c r="B117" s="69" t="s">
        <v>209</v>
      </c>
      <c r="C117" s="70" t="s">
        <v>163</v>
      </c>
      <c r="D117" s="96">
        <f>4.18*1.2</f>
        <v>5.0159999999999991</v>
      </c>
      <c r="E117" s="71"/>
      <c r="F117" s="71"/>
      <c r="G117" s="71"/>
      <c r="H117" s="71">
        <f>D117*F117</f>
        <v>0</v>
      </c>
      <c r="I117" s="71">
        <f t="shared" ref="I117" si="35">G117+H117</f>
        <v>0</v>
      </c>
      <c r="J117" s="72" t="s">
        <v>161</v>
      </c>
      <c r="K117" s="59"/>
    </row>
    <row r="118" spans="1:11" s="84" customFormat="1" ht="25.05" customHeight="1">
      <c r="A118" s="45" t="s">
        <v>56</v>
      </c>
      <c r="B118" s="28" t="s">
        <v>187</v>
      </c>
      <c r="C118" s="29" t="s">
        <v>188</v>
      </c>
      <c r="D118" s="95">
        <v>15</v>
      </c>
      <c r="E118" s="36"/>
      <c r="F118" s="36"/>
      <c r="G118" s="36">
        <f t="shared" si="9"/>
        <v>0</v>
      </c>
      <c r="H118" s="36">
        <f t="shared" si="27"/>
        <v>0</v>
      </c>
      <c r="I118" s="36">
        <f t="shared" si="10"/>
        <v>0</v>
      </c>
      <c r="J118" s="82"/>
      <c r="K118" s="83"/>
    </row>
    <row r="119" spans="1:11" s="5" customFormat="1" ht="29.1" customHeight="1">
      <c r="A119" s="76"/>
      <c r="B119" s="69" t="s">
        <v>171</v>
      </c>
      <c r="C119" s="70" t="s">
        <v>74</v>
      </c>
      <c r="D119" s="96">
        <v>6</v>
      </c>
      <c r="E119" s="71"/>
      <c r="F119" s="71"/>
      <c r="G119" s="71"/>
      <c r="H119" s="71">
        <f t="shared" si="27"/>
        <v>0</v>
      </c>
      <c r="I119" s="71">
        <f t="shared" ref="I119" si="36">G119+H119</f>
        <v>0</v>
      </c>
      <c r="J119" s="72" t="s">
        <v>161</v>
      </c>
      <c r="K119" s="33"/>
    </row>
    <row r="120" spans="1:11" s="3" customFormat="1" ht="13.05" customHeight="1">
      <c r="A120" s="109" t="s">
        <v>112</v>
      </c>
      <c r="B120" s="110"/>
      <c r="C120" s="110"/>
      <c r="D120" s="111"/>
      <c r="E120" s="36"/>
      <c r="F120" s="36"/>
      <c r="G120" s="36"/>
      <c r="H120" s="36"/>
      <c r="I120" s="36"/>
      <c r="J120" s="49"/>
      <c r="K120" s="33"/>
    </row>
    <row r="121" spans="1:11" s="5" customFormat="1" ht="28.05" customHeight="1">
      <c r="A121" s="45" t="s">
        <v>57</v>
      </c>
      <c r="B121" s="28" t="s">
        <v>140</v>
      </c>
      <c r="C121" s="29" t="s">
        <v>115</v>
      </c>
      <c r="D121" s="95">
        <v>3.81</v>
      </c>
      <c r="E121" s="36"/>
      <c r="F121" s="36"/>
      <c r="G121" s="36">
        <f t="shared" ref="G121:G135" si="37">D121*E121</f>
        <v>0</v>
      </c>
      <c r="H121" s="36">
        <f t="shared" si="27"/>
        <v>0</v>
      </c>
      <c r="I121" s="36">
        <f t="shared" si="10"/>
        <v>0</v>
      </c>
      <c r="J121" s="50"/>
      <c r="K121" s="33"/>
    </row>
    <row r="122" spans="1:11" s="4" customFormat="1" ht="25.05" customHeight="1">
      <c r="A122" s="45" t="s">
        <v>186</v>
      </c>
      <c r="B122" s="28" t="s">
        <v>242</v>
      </c>
      <c r="C122" s="29" t="s">
        <v>115</v>
      </c>
      <c r="D122" s="95">
        <v>3.81</v>
      </c>
      <c r="E122" s="36"/>
      <c r="F122" s="36"/>
      <c r="G122" s="36">
        <f t="shared" si="37"/>
        <v>0</v>
      </c>
      <c r="H122" s="36">
        <f t="shared" si="27"/>
        <v>0</v>
      </c>
      <c r="I122" s="36">
        <f t="shared" si="10"/>
        <v>0</v>
      </c>
      <c r="J122" s="56"/>
      <c r="K122" s="61"/>
    </row>
    <row r="123" spans="1:11" s="5" customFormat="1" ht="25.05" customHeight="1">
      <c r="A123" s="45" t="s">
        <v>58</v>
      </c>
      <c r="B123" s="28" t="s">
        <v>123</v>
      </c>
      <c r="C123" s="29" t="s">
        <v>115</v>
      </c>
      <c r="D123" s="95">
        <v>149.11000000000001</v>
      </c>
      <c r="E123" s="36"/>
      <c r="F123" s="36"/>
      <c r="G123" s="36">
        <f t="shared" si="37"/>
        <v>0</v>
      </c>
      <c r="H123" s="36">
        <f t="shared" si="27"/>
        <v>0</v>
      </c>
      <c r="I123" s="36">
        <f t="shared" si="10"/>
        <v>0</v>
      </c>
      <c r="J123" s="50"/>
      <c r="K123" s="33"/>
    </row>
    <row r="124" spans="1:11" s="4" customFormat="1" ht="25.2">
      <c r="A124" s="45" t="s">
        <v>75</v>
      </c>
      <c r="B124" s="30" t="s">
        <v>229</v>
      </c>
      <c r="C124" s="29" t="s">
        <v>118</v>
      </c>
      <c r="D124" s="95">
        <v>108</v>
      </c>
      <c r="E124" s="36"/>
      <c r="F124" s="36"/>
      <c r="G124" s="36">
        <f t="shared" si="37"/>
        <v>0</v>
      </c>
      <c r="H124" s="36">
        <f t="shared" si="27"/>
        <v>0</v>
      </c>
      <c r="I124" s="36">
        <f t="shared" si="10"/>
        <v>0</v>
      </c>
      <c r="J124" s="56"/>
      <c r="K124" s="61"/>
    </row>
    <row r="125" spans="1:11" s="15" customFormat="1" ht="25.05" customHeight="1">
      <c r="A125" s="68"/>
      <c r="B125" s="69" t="s">
        <v>197</v>
      </c>
      <c r="C125" s="70" t="s">
        <v>163</v>
      </c>
      <c r="D125" s="96">
        <f>33.2*1.2</f>
        <v>39.840000000000003</v>
      </c>
      <c r="E125" s="71"/>
      <c r="F125" s="71"/>
      <c r="G125" s="71"/>
      <c r="H125" s="71">
        <f t="shared" ref="H125" si="38">D125*F125</f>
        <v>0</v>
      </c>
      <c r="I125" s="71">
        <f t="shared" ref="I125" si="39">G125+H125</f>
        <v>0</v>
      </c>
      <c r="J125" s="72" t="s">
        <v>161</v>
      </c>
      <c r="K125" s="59"/>
    </row>
    <row r="126" spans="1:11" s="84" customFormat="1" ht="27" customHeight="1">
      <c r="A126" s="132" t="s">
        <v>76</v>
      </c>
      <c r="B126" s="131" t="s">
        <v>262</v>
      </c>
      <c r="C126" s="133" t="s">
        <v>115</v>
      </c>
      <c r="D126" s="134">
        <v>5.5</v>
      </c>
      <c r="E126" s="90"/>
      <c r="F126" s="90"/>
      <c r="G126" s="90">
        <f t="shared" si="37"/>
        <v>0</v>
      </c>
      <c r="H126" s="90">
        <f t="shared" si="27"/>
        <v>0</v>
      </c>
      <c r="I126" s="90">
        <f t="shared" si="10"/>
        <v>0</v>
      </c>
      <c r="J126" s="135" t="s">
        <v>161</v>
      </c>
      <c r="K126" s="83"/>
    </row>
    <row r="127" spans="1:11" s="4" customFormat="1" ht="27" customHeight="1">
      <c r="A127" s="45" t="s">
        <v>77</v>
      </c>
      <c r="B127" s="30" t="s">
        <v>225</v>
      </c>
      <c r="C127" s="29" t="s">
        <v>115</v>
      </c>
      <c r="D127" s="95">
        <v>11</v>
      </c>
      <c r="E127" s="91"/>
      <c r="F127" s="36"/>
      <c r="G127" s="36">
        <f t="shared" si="37"/>
        <v>0</v>
      </c>
      <c r="H127" s="36">
        <f t="shared" si="27"/>
        <v>0</v>
      </c>
      <c r="I127" s="36">
        <f t="shared" si="10"/>
        <v>0</v>
      </c>
      <c r="J127" s="53"/>
      <c r="K127" s="61"/>
    </row>
    <row r="128" spans="1:11" s="15" customFormat="1" ht="25.05" customHeight="1">
      <c r="A128" s="68"/>
      <c r="B128" s="69" t="s">
        <v>197</v>
      </c>
      <c r="C128" s="70" t="s">
        <v>163</v>
      </c>
      <c r="D128" s="96">
        <f>11*1.2</f>
        <v>13.2</v>
      </c>
      <c r="E128" s="71"/>
      <c r="F128" s="71"/>
      <c r="G128" s="71"/>
      <c r="H128" s="71">
        <f t="shared" si="27"/>
        <v>0</v>
      </c>
      <c r="I128" s="71">
        <f t="shared" si="10"/>
        <v>0</v>
      </c>
      <c r="J128" s="72" t="s">
        <v>161</v>
      </c>
      <c r="K128" s="59"/>
    </row>
    <row r="129" spans="1:11" s="4" customFormat="1" ht="25.05" customHeight="1">
      <c r="A129" s="45" t="s">
        <v>78</v>
      </c>
      <c r="B129" s="30" t="s">
        <v>226</v>
      </c>
      <c r="C129" s="29" t="s">
        <v>115</v>
      </c>
      <c r="D129" s="95">
        <v>67.83</v>
      </c>
      <c r="E129" s="91"/>
      <c r="F129" s="36"/>
      <c r="G129" s="36">
        <f t="shared" si="37"/>
        <v>0</v>
      </c>
      <c r="H129" s="36">
        <f t="shared" si="27"/>
        <v>0</v>
      </c>
      <c r="I129" s="36">
        <f t="shared" si="10"/>
        <v>0</v>
      </c>
      <c r="J129" s="53"/>
      <c r="K129" s="61"/>
    </row>
    <row r="130" spans="1:11" s="15" customFormat="1" ht="25.05" customHeight="1">
      <c r="A130" s="68"/>
      <c r="B130" s="69" t="s">
        <v>196</v>
      </c>
      <c r="C130" s="70" t="s">
        <v>163</v>
      </c>
      <c r="D130" s="96">
        <f>67.8*1.2</f>
        <v>81.36</v>
      </c>
      <c r="E130" s="71"/>
      <c r="F130" s="71"/>
      <c r="G130" s="71"/>
      <c r="H130" s="71">
        <f t="shared" si="27"/>
        <v>0</v>
      </c>
      <c r="I130" s="71">
        <f t="shared" ref="I130" si="40">G130+H130</f>
        <v>0</v>
      </c>
      <c r="J130" s="72" t="s">
        <v>161</v>
      </c>
      <c r="K130" s="59"/>
    </row>
    <row r="131" spans="1:11" s="22" customFormat="1" ht="25.05" customHeight="1">
      <c r="A131" s="45" t="s">
        <v>79</v>
      </c>
      <c r="B131" s="30" t="s">
        <v>227</v>
      </c>
      <c r="C131" s="29" t="s">
        <v>115</v>
      </c>
      <c r="D131" s="95">
        <v>46</v>
      </c>
      <c r="E131" s="91"/>
      <c r="F131" s="36"/>
      <c r="G131" s="36">
        <f t="shared" si="37"/>
        <v>0</v>
      </c>
      <c r="H131" s="36">
        <f t="shared" si="27"/>
        <v>0</v>
      </c>
      <c r="I131" s="36">
        <f t="shared" si="10"/>
        <v>0</v>
      </c>
      <c r="J131" s="53"/>
      <c r="K131" s="67"/>
    </row>
    <row r="132" spans="1:11" s="15" customFormat="1" ht="25.05" customHeight="1">
      <c r="A132" s="68"/>
      <c r="B132" s="69" t="s">
        <v>203</v>
      </c>
      <c r="C132" s="70" t="s">
        <v>163</v>
      </c>
      <c r="D132" s="96">
        <f>46*1.2</f>
        <v>55.199999999999996</v>
      </c>
      <c r="E132" s="71"/>
      <c r="F132" s="71"/>
      <c r="G132" s="71"/>
      <c r="H132" s="71">
        <f t="shared" si="27"/>
        <v>0</v>
      </c>
      <c r="I132" s="71">
        <f t="shared" ref="I132" si="41">G132+H132</f>
        <v>0</v>
      </c>
      <c r="J132" s="72" t="s">
        <v>161</v>
      </c>
      <c r="K132" s="59"/>
    </row>
    <row r="133" spans="1:11" s="5" customFormat="1" ht="25.05" customHeight="1">
      <c r="A133" s="45" t="s">
        <v>80</v>
      </c>
      <c r="B133" s="28" t="s">
        <v>228</v>
      </c>
      <c r="C133" s="29" t="s">
        <v>118</v>
      </c>
      <c r="D133" s="95">
        <v>80.260000000000005</v>
      </c>
      <c r="E133" s="36"/>
      <c r="F133" s="36"/>
      <c r="G133" s="36">
        <f t="shared" si="37"/>
        <v>0</v>
      </c>
      <c r="H133" s="36">
        <f t="shared" si="27"/>
        <v>0</v>
      </c>
      <c r="I133" s="36">
        <f t="shared" si="10"/>
        <v>0</v>
      </c>
      <c r="J133" s="53"/>
      <c r="K133" s="33"/>
    </row>
    <row r="134" spans="1:11" s="15" customFormat="1" ht="25.05" customHeight="1">
      <c r="A134" s="68"/>
      <c r="B134" s="69" t="s">
        <v>203</v>
      </c>
      <c r="C134" s="70" t="s">
        <v>163</v>
      </c>
      <c r="D134" s="96">
        <f>80.3*0.1*1.2</f>
        <v>9.6359999999999992</v>
      </c>
      <c r="E134" s="71"/>
      <c r="F134" s="71"/>
      <c r="G134" s="71"/>
      <c r="H134" s="71">
        <f t="shared" ref="H134" si="42">D134*F134</f>
        <v>0</v>
      </c>
      <c r="I134" s="71">
        <f t="shared" ref="I134" si="43">G134+H134</f>
        <v>0</v>
      </c>
      <c r="J134" s="72" t="s">
        <v>161</v>
      </c>
      <c r="K134" s="59"/>
    </row>
    <row r="135" spans="1:11" s="4" customFormat="1" ht="25.05" customHeight="1">
      <c r="A135" s="45" t="s">
        <v>263</v>
      </c>
      <c r="B135" s="28" t="s">
        <v>204</v>
      </c>
      <c r="C135" s="29" t="s">
        <v>118</v>
      </c>
      <c r="D135" s="95">
        <v>80.260000000000005</v>
      </c>
      <c r="E135" s="36"/>
      <c r="F135" s="36"/>
      <c r="G135" s="36">
        <f t="shared" si="37"/>
        <v>0</v>
      </c>
      <c r="H135" s="36">
        <f t="shared" si="27"/>
        <v>0</v>
      </c>
      <c r="I135" s="36">
        <f t="shared" si="10"/>
        <v>0</v>
      </c>
      <c r="J135" s="53"/>
      <c r="K135" s="61"/>
    </row>
    <row r="136" spans="1:11" s="5" customFormat="1" ht="29.1" customHeight="1">
      <c r="A136" s="76"/>
      <c r="B136" s="69" t="s">
        <v>205</v>
      </c>
      <c r="C136" s="70" t="s">
        <v>74</v>
      </c>
      <c r="D136" s="96">
        <v>30</v>
      </c>
      <c r="E136" s="71"/>
      <c r="F136" s="71"/>
      <c r="G136" s="71"/>
      <c r="H136" s="71">
        <f t="shared" si="27"/>
        <v>0</v>
      </c>
      <c r="I136" s="71">
        <f t="shared" ref="I136" si="44">G136+H136</f>
        <v>0</v>
      </c>
      <c r="J136" s="72" t="s">
        <v>161</v>
      </c>
      <c r="K136" s="33"/>
    </row>
    <row r="137" spans="1:11" s="23" customFormat="1" ht="12.6">
      <c r="A137" s="113" t="s">
        <v>141</v>
      </c>
      <c r="B137" s="113"/>
      <c r="C137" s="113"/>
      <c r="D137" s="113"/>
      <c r="E137" s="77"/>
      <c r="F137" s="77"/>
      <c r="G137" s="78">
        <f>SUM(G56:G136)</f>
        <v>0</v>
      </c>
      <c r="H137" s="78">
        <f>SUM(H56:H136)</f>
        <v>0</v>
      </c>
      <c r="I137" s="78">
        <f>SUM(I56:I136)</f>
        <v>0</v>
      </c>
      <c r="J137" s="38"/>
      <c r="K137" s="62"/>
    </row>
    <row r="138" spans="1:11" s="23" customFormat="1" ht="12.6">
      <c r="A138" s="120" t="s">
        <v>142</v>
      </c>
      <c r="B138" s="121"/>
      <c r="C138" s="121"/>
      <c r="D138" s="122"/>
      <c r="E138" s="77"/>
      <c r="F138" s="77"/>
      <c r="G138" s="78"/>
      <c r="H138" s="78"/>
      <c r="I138" s="78"/>
      <c r="J138" s="38"/>
      <c r="K138" s="62"/>
    </row>
    <row r="139" spans="1:11" s="23" customFormat="1" ht="12.6">
      <c r="A139" s="109" t="s">
        <v>73</v>
      </c>
      <c r="B139" s="110"/>
      <c r="C139" s="110"/>
      <c r="D139" s="111"/>
      <c r="E139" s="36"/>
      <c r="F139" s="36"/>
      <c r="G139" s="100"/>
      <c r="H139" s="100"/>
      <c r="I139" s="100"/>
      <c r="J139" s="41"/>
      <c r="K139" s="62"/>
    </row>
    <row r="140" spans="1:11" s="25" customFormat="1" ht="25.05" customHeight="1">
      <c r="A140" s="37" t="s">
        <v>81</v>
      </c>
      <c r="B140" s="28" t="s">
        <v>157</v>
      </c>
      <c r="C140" s="29" t="s">
        <v>115</v>
      </c>
      <c r="D140" s="95">
        <v>2.4</v>
      </c>
      <c r="E140" s="36"/>
      <c r="F140" s="36"/>
      <c r="G140" s="36">
        <f>D140*E140</f>
        <v>0</v>
      </c>
      <c r="H140" s="36">
        <f t="shared" ref="H140:H182" si="45">D140*F140</f>
        <v>0</v>
      </c>
      <c r="I140" s="36">
        <f t="shared" ref="I140:I182" si="46">G140+H140</f>
        <v>0</v>
      </c>
      <c r="J140" s="35"/>
      <c r="K140" s="63"/>
    </row>
    <row r="141" spans="1:11" s="25" customFormat="1" ht="28.05" customHeight="1">
      <c r="A141" s="37" t="s">
        <v>82</v>
      </c>
      <c r="B141" s="28" t="s">
        <v>154</v>
      </c>
      <c r="C141" s="29" t="s">
        <v>115</v>
      </c>
      <c r="D141" s="95">
        <v>9.6</v>
      </c>
      <c r="E141" s="36"/>
      <c r="F141" s="36"/>
      <c r="G141" s="36">
        <f t="shared" ref="G141:G181" si="47">D141*E141</f>
        <v>0</v>
      </c>
      <c r="H141" s="36">
        <f t="shared" si="45"/>
        <v>0</v>
      </c>
      <c r="I141" s="36">
        <f t="shared" si="46"/>
        <v>0</v>
      </c>
      <c r="J141" s="35"/>
      <c r="K141" s="63"/>
    </row>
    <row r="142" spans="1:11" s="26" customFormat="1" ht="28.05" customHeight="1">
      <c r="A142" s="37" t="s">
        <v>83</v>
      </c>
      <c r="B142" s="28" t="s">
        <v>117</v>
      </c>
      <c r="C142" s="29" t="s">
        <v>118</v>
      </c>
      <c r="D142" s="95">
        <v>15</v>
      </c>
      <c r="E142" s="36"/>
      <c r="F142" s="36"/>
      <c r="G142" s="36">
        <f t="shared" si="47"/>
        <v>0</v>
      </c>
      <c r="H142" s="36">
        <f t="shared" si="45"/>
        <v>0</v>
      </c>
      <c r="I142" s="36">
        <f t="shared" si="46"/>
        <v>0</v>
      </c>
      <c r="J142" s="35"/>
      <c r="K142" s="63"/>
    </row>
    <row r="143" spans="1:11" s="26" customFormat="1" ht="28.05" customHeight="1">
      <c r="A143" s="37" t="s">
        <v>84</v>
      </c>
      <c r="B143" s="28" t="s">
        <v>119</v>
      </c>
      <c r="C143" s="29" t="s">
        <v>115</v>
      </c>
      <c r="D143" s="95">
        <v>4.8</v>
      </c>
      <c r="E143" s="36"/>
      <c r="F143" s="36"/>
      <c r="G143" s="36">
        <f t="shared" si="47"/>
        <v>0</v>
      </c>
      <c r="H143" s="36">
        <f t="shared" si="45"/>
        <v>0</v>
      </c>
      <c r="I143" s="36">
        <f t="shared" si="46"/>
        <v>0</v>
      </c>
      <c r="J143" s="35"/>
      <c r="K143" s="63"/>
    </row>
    <row r="144" spans="1:11" s="26" customFormat="1" ht="28.05" customHeight="1">
      <c r="A144" s="37" t="s">
        <v>85</v>
      </c>
      <c r="B144" s="28" t="s">
        <v>120</v>
      </c>
      <c r="C144" s="29" t="s">
        <v>115</v>
      </c>
      <c r="D144" s="95">
        <v>2.4</v>
      </c>
      <c r="E144" s="36"/>
      <c r="F144" s="36"/>
      <c r="G144" s="36">
        <f t="shared" si="47"/>
        <v>0</v>
      </c>
      <c r="H144" s="36">
        <f t="shared" si="45"/>
        <v>0</v>
      </c>
      <c r="I144" s="36">
        <f t="shared" si="46"/>
        <v>0</v>
      </c>
      <c r="J144" s="35"/>
      <c r="K144" s="63"/>
    </row>
    <row r="145" spans="1:11" s="26" customFormat="1" ht="28.05" customHeight="1">
      <c r="A145" s="37" t="s">
        <v>86</v>
      </c>
      <c r="B145" s="28" t="s">
        <v>136</v>
      </c>
      <c r="C145" s="29" t="s">
        <v>115</v>
      </c>
      <c r="D145" s="95">
        <v>2.4</v>
      </c>
      <c r="E145" s="36"/>
      <c r="F145" s="36"/>
      <c r="G145" s="36">
        <f t="shared" si="47"/>
        <v>0</v>
      </c>
      <c r="H145" s="36">
        <f t="shared" si="45"/>
        <v>0</v>
      </c>
      <c r="I145" s="36">
        <f t="shared" si="46"/>
        <v>0</v>
      </c>
      <c r="J145" s="35"/>
      <c r="K145" s="63"/>
    </row>
    <row r="146" spans="1:11" s="17" customFormat="1" ht="25.05" customHeight="1">
      <c r="A146" s="68"/>
      <c r="B146" s="73" t="s">
        <v>165</v>
      </c>
      <c r="C146" s="70" t="s">
        <v>166</v>
      </c>
      <c r="D146" s="96">
        <f>0.15*2*2.4</f>
        <v>0.72</v>
      </c>
      <c r="E146" s="71"/>
      <c r="F146" s="71"/>
      <c r="G146" s="71"/>
      <c r="H146" s="71">
        <f t="shared" si="45"/>
        <v>0</v>
      </c>
      <c r="I146" s="71">
        <f t="shared" si="46"/>
        <v>0</v>
      </c>
      <c r="J146" s="72" t="s">
        <v>161</v>
      </c>
      <c r="K146" s="58"/>
    </row>
    <row r="147" spans="1:11" s="26" customFormat="1" ht="28.05" customHeight="1">
      <c r="A147" s="37" t="s">
        <v>87</v>
      </c>
      <c r="B147" s="28" t="s">
        <v>129</v>
      </c>
      <c r="C147" s="29" t="s">
        <v>74</v>
      </c>
      <c r="D147" s="95">
        <v>1</v>
      </c>
      <c r="E147" s="36"/>
      <c r="F147" s="36"/>
      <c r="G147" s="36">
        <f t="shared" si="47"/>
        <v>0</v>
      </c>
      <c r="H147" s="36">
        <f t="shared" si="45"/>
        <v>0</v>
      </c>
      <c r="I147" s="36">
        <f t="shared" si="46"/>
        <v>0</v>
      </c>
      <c r="J147" s="35"/>
      <c r="K147" s="63"/>
    </row>
    <row r="148" spans="1:11" s="26" customFormat="1" ht="28.05" customHeight="1">
      <c r="A148" s="106" t="s">
        <v>5</v>
      </c>
      <c r="B148" s="107"/>
      <c r="C148" s="107"/>
      <c r="D148" s="108"/>
      <c r="E148" s="36"/>
      <c r="F148" s="36"/>
      <c r="G148" s="36"/>
      <c r="H148" s="36"/>
      <c r="I148" s="36"/>
      <c r="J148" s="35"/>
      <c r="K148" s="63"/>
    </row>
    <row r="149" spans="1:11" s="26" customFormat="1" ht="28.05" customHeight="1">
      <c r="A149" s="37" t="s">
        <v>88</v>
      </c>
      <c r="B149" s="28" t="s">
        <v>177</v>
      </c>
      <c r="C149" s="29" t="s">
        <v>115</v>
      </c>
      <c r="D149" s="95">
        <v>3.2759999999999994</v>
      </c>
      <c r="E149" s="36"/>
      <c r="F149" s="36"/>
      <c r="G149" s="36">
        <f t="shared" si="47"/>
        <v>0</v>
      </c>
      <c r="H149" s="36">
        <f t="shared" si="45"/>
        <v>0</v>
      </c>
      <c r="I149" s="36">
        <f t="shared" si="46"/>
        <v>0</v>
      </c>
      <c r="J149" s="35"/>
      <c r="K149" s="63"/>
    </row>
    <row r="150" spans="1:11" s="26" customFormat="1" ht="28.05" customHeight="1">
      <c r="A150" s="37" t="s">
        <v>89</v>
      </c>
      <c r="B150" s="28" t="s">
        <v>230</v>
      </c>
      <c r="C150" s="29" t="s">
        <v>115</v>
      </c>
      <c r="D150" s="95">
        <f>5.5*0.1</f>
        <v>0.55000000000000004</v>
      </c>
      <c r="E150" s="36"/>
      <c r="F150" s="36"/>
      <c r="G150" s="36">
        <f t="shared" si="47"/>
        <v>0</v>
      </c>
      <c r="H150" s="36">
        <f t="shared" si="45"/>
        <v>0</v>
      </c>
      <c r="I150" s="36">
        <f t="shared" si="46"/>
        <v>0</v>
      </c>
      <c r="J150" s="35"/>
      <c r="K150" s="63"/>
    </row>
    <row r="151" spans="1:11" s="26" customFormat="1" ht="28.05" customHeight="1">
      <c r="A151" s="37" t="s">
        <v>90</v>
      </c>
      <c r="B151" s="28" t="s">
        <v>231</v>
      </c>
      <c r="C151" s="29" t="s">
        <v>115</v>
      </c>
      <c r="D151" s="95">
        <f>5.5*0.1</f>
        <v>0.55000000000000004</v>
      </c>
      <c r="E151" s="36"/>
      <c r="F151" s="36"/>
      <c r="G151" s="36">
        <f t="shared" si="47"/>
        <v>0</v>
      </c>
      <c r="H151" s="36">
        <f t="shared" si="45"/>
        <v>0</v>
      </c>
      <c r="I151" s="36">
        <f t="shared" si="46"/>
        <v>0</v>
      </c>
      <c r="J151" s="53"/>
      <c r="K151" s="63"/>
    </row>
    <row r="152" spans="1:11" s="15" customFormat="1" ht="25.05" customHeight="1">
      <c r="A152" s="68"/>
      <c r="B152" s="69" t="s">
        <v>206</v>
      </c>
      <c r="C152" s="70" t="s">
        <v>163</v>
      </c>
      <c r="D152" s="96">
        <f>0.55*1.2</f>
        <v>0.66</v>
      </c>
      <c r="E152" s="71"/>
      <c r="F152" s="71"/>
      <c r="G152" s="71"/>
      <c r="H152" s="71">
        <f t="shared" si="45"/>
        <v>0</v>
      </c>
      <c r="I152" s="71">
        <f t="shared" si="46"/>
        <v>0</v>
      </c>
      <c r="J152" s="72" t="s">
        <v>161</v>
      </c>
      <c r="K152" s="59"/>
    </row>
    <row r="153" spans="1:11" s="26" customFormat="1" ht="28.05" customHeight="1">
      <c r="A153" s="37" t="s">
        <v>91</v>
      </c>
      <c r="B153" s="30" t="s">
        <v>232</v>
      </c>
      <c r="C153" s="29" t="s">
        <v>115</v>
      </c>
      <c r="D153" s="95">
        <v>6.6820000000000004</v>
      </c>
      <c r="E153" s="36"/>
      <c r="F153" s="36"/>
      <c r="G153" s="36">
        <f t="shared" si="47"/>
        <v>0</v>
      </c>
      <c r="H153" s="36">
        <f t="shared" si="45"/>
        <v>0</v>
      </c>
      <c r="I153" s="36">
        <f t="shared" si="46"/>
        <v>0</v>
      </c>
      <c r="J153" s="53"/>
      <c r="K153" s="63"/>
    </row>
    <row r="154" spans="1:11" s="15" customFormat="1" ht="25.05" customHeight="1">
      <c r="A154" s="68"/>
      <c r="B154" s="69" t="s">
        <v>206</v>
      </c>
      <c r="C154" s="70" t="s">
        <v>163</v>
      </c>
      <c r="D154" s="96">
        <f>6.88*1.2</f>
        <v>8.2560000000000002</v>
      </c>
      <c r="E154" s="71"/>
      <c r="F154" s="71"/>
      <c r="G154" s="71"/>
      <c r="H154" s="71">
        <f t="shared" ref="H154" si="48">D154*F154</f>
        <v>0</v>
      </c>
      <c r="I154" s="71">
        <f t="shared" ref="I154" si="49">G154+H154</f>
        <v>0</v>
      </c>
      <c r="J154" s="72" t="s">
        <v>161</v>
      </c>
      <c r="K154" s="59"/>
    </row>
    <row r="155" spans="1:11" s="26" customFormat="1" ht="28.05" customHeight="1">
      <c r="A155" s="37" t="s">
        <v>92</v>
      </c>
      <c r="B155" s="28" t="s">
        <v>131</v>
      </c>
      <c r="C155" s="29" t="s">
        <v>115</v>
      </c>
      <c r="D155" s="95">
        <v>14.100000000000001</v>
      </c>
      <c r="E155" s="36"/>
      <c r="F155" s="36"/>
      <c r="G155" s="36">
        <f t="shared" si="47"/>
        <v>0</v>
      </c>
      <c r="H155" s="36">
        <f t="shared" si="45"/>
        <v>0</v>
      </c>
      <c r="I155" s="36">
        <f t="shared" si="46"/>
        <v>0</v>
      </c>
      <c r="J155" s="35"/>
      <c r="K155" s="63"/>
    </row>
    <row r="156" spans="1:11" s="26" customFormat="1" ht="28.05" customHeight="1">
      <c r="A156" s="37" t="s">
        <v>93</v>
      </c>
      <c r="B156" s="28" t="s">
        <v>153</v>
      </c>
      <c r="C156" s="29" t="s">
        <v>115</v>
      </c>
      <c r="D156" s="95">
        <v>56.400000000000006</v>
      </c>
      <c r="E156" s="36"/>
      <c r="F156" s="36"/>
      <c r="G156" s="36">
        <f t="shared" si="47"/>
        <v>0</v>
      </c>
      <c r="H156" s="36">
        <f t="shared" si="45"/>
        <v>0</v>
      </c>
      <c r="I156" s="36">
        <f t="shared" si="46"/>
        <v>0</v>
      </c>
      <c r="J156" s="35"/>
      <c r="K156" s="63"/>
    </row>
    <row r="157" spans="1:11" s="26" customFormat="1" ht="28.05" customHeight="1">
      <c r="A157" s="37" t="s">
        <v>94</v>
      </c>
      <c r="B157" s="28" t="s">
        <v>132</v>
      </c>
      <c r="C157" s="29" t="s">
        <v>115</v>
      </c>
      <c r="D157" s="95">
        <v>28.200000000000003</v>
      </c>
      <c r="E157" s="36"/>
      <c r="F157" s="36"/>
      <c r="G157" s="36">
        <f t="shared" si="47"/>
        <v>0</v>
      </c>
      <c r="H157" s="36">
        <f t="shared" si="45"/>
        <v>0</v>
      </c>
      <c r="I157" s="36">
        <f t="shared" si="46"/>
        <v>0</v>
      </c>
      <c r="J157" s="35"/>
      <c r="K157" s="63"/>
    </row>
    <row r="158" spans="1:11" s="26" customFormat="1" ht="28.05" customHeight="1">
      <c r="A158" s="37" t="s">
        <v>95</v>
      </c>
      <c r="B158" s="28" t="s">
        <v>133</v>
      </c>
      <c r="C158" s="29" t="s">
        <v>115</v>
      </c>
      <c r="D158" s="95">
        <v>14.100000000000001</v>
      </c>
      <c r="E158" s="36"/>
      <c r="F158" s="36"/>
      <c r="G158" s="36">
        <f t="shared" si="47"/>
        <v>0</v>
      </c>
      <c r="H158" s="36">
        <f t="shared" si="45"/>
        <v>0</v>
      </c>
      <c r="I158" s="36">
        <f t="shared" si="46"/>
        <v>0</v>
      </c>
      <c r="J158" s="35"/>
      <c r="K158" s="63"/>
    </row>
    <row r="159" spans="1:11" s="26" customFormat="1" ht="28.05" customHeight="1">
      <c r="A159" s="37" t="s">
        <v>96</v>
      </c>
      <c r="B159" s="28" t="s">
        <v>134</v>
      </c>
      <c r="C159" s="29" t="s">
        <v>115</v>
      </c>
      <c r="D159" s="95">
        <v>14.100000000000001</v>
      </c>
      <c r="E159" s="36"/>
      <c r="F159" s="36"/>
      <c r="G159" s="36">
        <f t="shared" si="47"/>
        <v>0</v>
      </c>
      <c r="H159" s="36">
        <f t="shared" si="45"/>
        <v>0</v>
      </c>
      <c r="I159" s="36">
        <f t="shared" si="46"/>
        <v>0</v>
      </c>
      <c r="J159" s="35"/>
      <c r="K159" s="63"/>
    </row>
    <row r="160" spans="1:11" s="17" customFormat="1" ht="25.05" customHeight="1">
      <c r="A160" s="68"/>
      <c r="B160" s="73" t="s">
        <v>134</v>
      </c>
      <c r="C160" s="70" t="s">
        <v>166</v>
      </c>
      <c r="D160" s="96">
        <f>0.3*56.6</f>
        <v>16.98</v>
      </c>
      <c r="E160" s="71"/>
      <c r="F160" s="71"/>
      <c r="G160" s="71"/>
      <c r="H160" s="71">
        <f t="shared" ref="H160" si="50">D160*F160</f>
        <v>0</v>
      </c>
      <c r="I160" s="71">
        <f t="shared" ref="I160" si="51">G160+H160</f>
        <v>0</v>
      </c>
      <c r="J160" s="72" t="s">
        <v>161</v>
      </c>
      <c r="K160" s="58"/>
    </row>
    <row r="161" spans="1:11" s="26" customFormat="1" ht="28.05" customHeight="1">
      <c r="A161" s="37" t="s">
        <v>97</v>
      </c>
      <c r="B161" s="28" t="s">
        <v>143</v>
      </c>
      <c r="C161" s="29" t="s">
        <v>115</v>
      </c>
      <c r="D161" s="95">
        <v>14.100000000000001</v>
      </c>
      <c r="E161" s="36"/>
      <c r="F161" s="36"/>
      <c r="G161" s="36">
        <f t="shared" si="47"/>
        <v>0</v>
      </c>
      <c r="H161" s="36">
        <f t="shared" si="45"/>
        <v>0</v>
      </c>
      <c r="I161" s="36">
        <f t="shared" si="46"/>
        <v>0</v>
      </c>
      <c r="J161" s="35"/>
      <c r="K161" s="63"/>
    </row>
    <row r="162" spans="1:11" s="17" customFormat="1" ht="25.05" customHeight="1">
      <c r="A162" s="68"/>
      <c r="B162" s="73" t="s">
        <v>165</v>
      </c>
      <c r="C162" s="70" t="s">
        <v>166</v>
      </c>
      <c r="D162" s="96">
        <f>0.15*2*56.6</f>
        <v>16.98</v>
      </c>
      <c r="E162" s="71"/>
      <c r="F162" s="71"/>
      <c r="G162" s="71"/>
      <c r="H162" s="71">
        <f t="shared" si="45"/>
        <v>0</v>
      </c>
      <c r="I162" s="71">
        <f t="shared" si="46"/>
        <v>0</v>
      </c>
      <c r="J162" s="72" t="s">
        <v>161</v>
      </c>
      <c r="K162" s="58"/>
    </row>
    <row r="163" spans="1:11" s="26" customFormat="1" ht="28.05" customHeight="1">
      <c r="A163" s="37" t="s">
        <v>98</v>
      </c>
      <c r="B163" s="28" t="s">
        <v>243</v>
      </c>
      <c r="C163" s="29" t="s">
        <v>74</v>
      </c>
      <c r="D163" s="95">
        <v>1</v>
      </c>
      <c r="E163" s="36"/>
      <c r="F163" s="36"/>
      <c r="G163" s="36">
        <f t="shared" si="47"/>
        <v>0</v>
      </c>
      <c r="H163" s="36">
        <f t="shared" si="45"/>
        <v>0</v>
      </c>
      <c r="I163" s="36">
        <f t="shared" si="46"/>
        <v>0</v>
      </c>
      <c r="J163" s="35"/>
      <c r="K163" s="63"/>
    </row>
    <row r="164" spans="1:11" s="17" customFormat="1" ht="25.05" customHeight="1">
      <c r="A164" s="68"/>
      <c r="B164" s="73" t="s">
        <v>244</v>
      </c>
      <c r="C164" s="70" t="s">
        <v>74</v>
      </c>
      <c r="D164" s="96">
        <v>1</v>
      </c>
      <c r="E164" s="71"/>
      <c r="F164" s="71"/>
      <c r="G164" s="71"/>
      <c r="H164" s="71">
        <f t="shared" ref="H164" si="52">D164*F164</f>
        <v>0</v>
      </c>
      <c r="I164" s="71">
        <f t="shared" ref="I164" si="53">G164+H164</f>
        <v>0</v>
      </c>
      <c r="J164" s="72" t="s">
        <v>161</v>
      </c>
      <c r="K164" s="58"/>
    </row>
    <row r="165" spans="1:11" s="26" customFormat="1" ht="28.05" customHeight="1">
      <c r="A165" s="37" t="s">
        <v>99</v>
      </c>
      <c r="B165" s="28" t="s">
        <v>245</v>
      </c>
      <c r="C165" s="29" t="s">
        <v>74</v>
      </c>
      <c r="D165" s="95">
        <v>1</v>
      </c>
      <c r="E165" s="36"/>
      <c r="F165" s="36"/>
      <c r="G165" s="36">
        <f t="shared" si="47"/>
        <v>0</v>
      </c>
      <c r="H165" s="36">
        <f t="shared" si="45"/>
        <v>0</v>
      </c>
      <c r="I165" s="36">
        <f t="shared" si="46"/>
        <v>0</v>
      </c>
      <c r="J165" s="35"/>
      <c r="K165" s="63"/>
    </row>
    <row r="166" spans="1:11" s="17" customFormat="1" ht="25.05" customHeight="1">
      <c r="A166" s="68"/>
      <c r="B166" s="73" t="s">
        <v>250</v>
      </c>
      <c r="C166" s="70" t="s">
        <v>74</v>
      </c>
      <c r="D166" s="96">
        <v>1</v>
      </c>
      <c r="E166" s="71"/>
      <c r="F166" s="71"/>
      <c r="G166" s="71"/>
      <c r="H166" s="71">
        <f t="shared" si="45"/>
        <v>0</v>
      </c>
      <c r="I166" s="71">
        <f t="shared" si="46"/>
        <v>0</v>
      </c>
      <c r="J166" s="72" t="s">
        <v>161</v>
      </c>
      <c r="K166" s="58"/>
    </row>
    <row r="167" spans="1:11" s="26" customFormat="1" ht="28.05" customHeight="1">
      <c r="A167" s="37" t="s">
        <v>100</v>
      </c>
      <c r="B167" s="102" t="s">
        <v>246</v>
      </c>
      <c r="C167" s="29" t="s">
        <v>74</v>
      </c>
      <c r="D167" s="95">
        <v>1</v>
      </c>
      <c r="E167" s="36"/>
      <c r="F167" s="36"/>
      <c r="G167" s="36">
        <f t="shared" si="47"/>
        <v>0</v>
      </c>
      <c r="H167" s="36">
        <f t="shared" si="45"/>
        <v>0</v>
      </c>
      <c r="I167" s="36">
        <f t="shared" si="46"/>
        <v>0</v>
      </c>
      <c r="J167" s="35"/>
      <c r="K167" s="63"/>
    </row>
    <row r="168" spans="1:11" s="17" customFormat="1" ht="25.05" customHeight="1">
      <c r="A168" s="68"/>
      <c r="B168" s="73" t="s">
        <v>251</v>
      </c>
      <c r="C168" s="70" t="s">
        <v>74</v>
      </c>
      <c r="D168" s="96">
        <v>1</v>
      </c>
      <c r="E168" s="71"/>
      <c r="F168" s="71"/>
      <c r="G168" s="71"/>
      <c r="H168" s="71">
        <f t="shared" si="45"/>
        <v>0</v>
      </c>
      <c r="I168" s="71">
        <f t="shared" si="46"/>
        <v>0</v>
      </c>
      <c r="J168" s="72" t="s">
        <v>161</v>
      </c>
      <c r="K168" s="58"/>
    </row>
    <row r="169" spans="1:11" s="26" customFormat="1" ht="28.05" customHeight="1">
      <c r="A169" s="37" t="s">
        <v>101</v>
      </c>
      <c r="B169" s="101" t="s">
        <v>247</v>
      </c>
      <c r="C169" s="29" t="s">
        <v>74</v>
      </c>
      <c r="D169" s="95">
        <v>1</v>
      </c>
      <c r="E169" s="36"/>
      <c r="F169" s="36"/>
      <c r="G169" s="36">
        <f t="shared" si="47"/>
        <v>0</v>
      </c>
      <c r="H169" s="36">
        <f t="shared" si="45"/>
        <v>0</v>
      </c>
      <c r="I169" s="36">
        <f t="shared" si="46"/>
        <v>0</v>
      </c>
      <c r="J169" s="35"/>
      <c r="K169" s="63" t="s">
        <v>170</v>
      </c>
    </row>
    <row r="170" spans="1:11" s="17" customFormat="1" ht="25.05" customHeight="1">
      <c r="A170" s="68"/>
      <c r="B170" s="73" t="s">
        <v>253</v>
      </c>
      <c r="C170" s="70" t="s">
        <v>74</v>
      </c>
      <c r="D170" s="96">
        <v>1</v>
      </c>
      <c r="E170" s="71"/>
      <c r="F170" s="71"/>
      <c r="G170" s="71"/>
      <c r="H170" s="71">
        <f t="shared" si="45"/>
        <v>0</v>
      </c>
      <c r="I170" s="71">
        <f t="shared" si="46"/>
        <v>0</v>
      </c>
      <c r="J170" s="72" t="s">
        <v>161</v>
      </c>
      <c r="K170" s="58"/>
    </row>
    <row r="171" spans="1:11" s="26" customFormat="1" ht="28.05" customHeight="1">
      <c r="A171" s="37" t="s">
        <v>102</v>
      </c>
      <c r="B171" s="101" t="s">
        <v>248</v>
      </c>
      <c r="C171" s="29" t="s">
        <v>74</v>
      </c>
      <c r="D171" s="95">
        <v>1</v>
      </c>
      <c r="E171" s="36"/>
      <c r="F171" s="36"/>
      <c r="G171" s="36">
        <f t="shared" si="47"/>
        <v>0</v>
      </c>
      <c r="H171" s="36">
        <f t="shared" si="45"/>
        <v>0</v>
      </c>
      <c r="I171" s="36">
        <f t="shared" si="46"/>
        <v>0</v>
      </c>
      <c r="J171" s="35"/>
      <c r="K171" s="63"/>
    </row>
    <row r="172" spans="1:11" s="17" customFormat="1" ht="25.05" customHeight="1">
      <c r="A172" s="68"/>
      <c r="B172" s="73" t="s">
        <v>252</v>
      </c>
      <c r="C172" s="70" t="s">
        <v>74</v>
      </c>
      <c r="D172" s="96">
        <v>1</v>
      </c>
      <c r="E172" s="71"/>
      <c r="F172" s="71"/>
      <c r="G172" s="71"/>
      <c r="H172" s="71">
        <f t="shared" ref="H172" si="54">D172*F172</f>
        <v>0</v>
      </c>
      <c r="I172" s="71">
        <f t="shared" ref="I172" si="55">G172+H172</f>
        <v>0</v>
      </c>
      <c r="J172" s="72" t="s">
        <v>161</v>
      </c>
      <c r="K172" s="58"/>
    </row>
    <row r="173" spans="1:11" s="26" customFormat="1" ht="28.05" customHeight="1">
      <c r="A173" s="37" t="s">
        <v>103</v>
      </c>
      <c r="B173" s="28" t="s">
        <v>249</v>
      </c>
      <c r="C173" s="29" t="s">
        <v>74</v>
      </c>
      <c r="D173" s="95">
        <v>1</v>
      </c>
      <c r="E173" s="36"/>
      <c r="F173" s="36"/>
      <c r="G173" s="36">
        <f t="shared" si="47"/>
        <v>0</v>
      </c>
      <c r="H173" s="36">
        <f t="shared" si="45"/>
        <v>0</v>
      </c>
      <c r="I173" s="36">
        <f t="shared" si="46"/>
        <v>0</v>
      </c>
      <c r="J173" s="35"/>
      <c r="K173" s="63"/>
    </row>
    <row r="174" spans="1:11" s="17" customFormat="1" ht="25.05" customHeight="1">
      <c r="A174" s="68"/>
      <c r="B174" s="73" t="s">
        <v>254</v>
      </c>
      <c r="C174" s="70" t="s">
        <v>74</v>
      </c>
      <c r="D174" s="96">
        <v>1</v>
      </c>
      <c r="E174" s="71"/>
      <c r="F174" s="71"/>
      <c r="G174" s="71"/>
      <c r="H174" s="71">
        <f t="shared" ref="H174" si="56">D174*F174</f>
        <v>0</v>
      </c>
      <c r="I174" s="71">
        <f t="shared" ref="I174" si="57">G174+H174</f>
        <v>0</v>
      </c>
      <c r="J174" s="72" t="s">
        <v>161</v>
      </c>
      <c r="K174" s="58"/>
    </row>
    <row r="175" spans="1:11" s="26" customFormat="1" ht="28.05" customHeight="1">
      <c r="A175" s="106" t="s">
        <v>112</v>
      </c>
      <c r="B175" s="107"/>
      <c r="C175" s="107"/>
      <c r="D175" s="108"/>
      <c r="E175" s="36"/>
      <c r="F175" s="36"/>
      <c r="G175" s="36"/>
      <c r="H175" s="36"/>
      <c r="I175" s="36"/>
      <c r="J175" s="35"/>
      <c r="K175" s="63"/>
    </row>
    <row r="176" spans="1:11" s="26" customFormat="1" ht="27.6" customHeight="1">
      <c r="A176" s="37" t="s">
        <v>104</v>
      </c>
      <c r="B176" s="28" t="s">
        <v>123</v>
      </c>
      <c r="C176" s="29" t="s">
        <v>115</v>
      </c>
      <c r="D176" s="95">
        <v>2.2999999999999998</v>
      </c>
      <c r="E176" s="36"/>
      <c r="F176" s="36"/>
      <c r="G176" s="36">
        <f t="shared" si="47"/>
        <v>0</v>
      </c>
      <c r="H176" s="36">
        <f t="shared" si="45"/>
        <v>0</v>
      </c>
      <c r="I176" s="36">
        <f t="shared" si="46"/>
        <v>0</v>
      </c>
      <c r="J176" s="35"/>
      <c r="K176" s="63"/>
    </row>
    <row r="177" spans="1:11" s="26" customFormat="1" ht="28.05" customHeight="1">
      <c r="A177" s="37" t="s">
        <v>105</v>
      </c>
      <c r="B177" s="30" t="s">
        <v>162</v>
      </c>
      <c r="C177" s="29" t="s">
        <v>115</v>
      </c>
      <c r="D177" s="95">
        <v>2.2999999999999998</v>
      </c>
      <c r="E177" s="36"/>
      <c r="F177" s="36"/>
      <c r="G177" s="36">
        <f t="shared" si="47"/>
        <v>0</v>
      </c>
      <c r="H177" s="36">
        <f t="shared" si="45"/>
        <v>0</v>
      </c>
      <c r="I177" s="36">
        <f t="shared" si="46"/>
        <v>0</v>
      </c>
      <c r="J177" s="53"/>
      <c r="K177" s="63"/>
    </row>
    <row r="178" spans="1:11" s="15" customFormat="1" ht="25.05" customHeight="1">
      <c r="A178" s="68"/>
      <c r="B178" s="69" t="s">
        <v>207</v>
      </c>
      <c r="C178" s="70" t="s">
        <v>163</v>
      </c>
      <c r="D178" s="96">
        <f>2.3*1.2</f>
        <v>2.76</v>
      </c>
      <c r="E178" s="71"/>
      <c r="F178" s="71"/>
      <c r="G178" s="71"/>
      <c r="H178" s="71">
        <f t="shared" si="45"/>
        <v>0</v>
      </c>
      <c r="I178" s="71">
        <f t="shared" si="46"/>
        <v>0</v>
      </c>
      <c r="J178" s="72" t="s">
        <v>161</v>
      </c>
      <c r="K178" s="59"/>
    </row>
    <row r="179" spans="1:11" s="26" customFormat="1" ht="28.05" customHeight="1">
      <c r="A179" s="37" t="s">
        <v>106</v>
      </c>
      <c r="B179" s="28" t="s">
        <v>208</v>
      </c>
      <c r="C179" s="29" t="s">
        <v>118</v>
      </c>
      <c r="D179" s="95">
        <v>2.4</v>
      </c>
      <c r="E179" s="36"/>
      <c r="F179" s="36"/>
      <c r="G179" s="36">
        <f t="shared" si="47"/>
        <v>0</v>
      </c>
      <c r="H179" s="36">
        <f t="shared" si="45"/>
        <v>0</v>
      </c>
      <c r="I179" s="36">
        <f t="shared" si="46"/>
        <v>0</v>
      </c>
      <c r="J179" s="53"/>
      <c r="K179" s="63"/>
    </row>
    <row r="180" spans="1:11" s="15" customFormat="1" ht="25.05" customHeight="1">
      <c r="A180" s="68"/>
      <c r="B180" s="69" t="s">
        <v>207</v>
      </c>
      <c r="C180" s="70" t="s">
        <v>163</v>
      </c>
      <c r="D180" s="96">
        <f>2.4*0.1*1.2</f>
        <v>0.28799999999999998</v>
      </c>
      <c r="E180" s="71"/>
      <c r="F180" s="71"/>
      <c r="G180" s="71"/>
      <c r="H180" s="71">
        <f t="shared" ref="H180" si="58">D180*F180</f>
        <v>0</v>
      </c>
      <c r="I180" s="71">
        <f t="shared" ref="I180" si="59">G180+H180</f>
        <v>0</v>
      </c>
      <c r="J180" s="72" t="s">
        <v>161</v>
      </c>
      <c r="K180" s="59"/>
    </row>
    <row r="181" spans="1:11" s="26" customFormat="1" ht="28.05" customHeight="1">
      <c r="A181" s="37" t="s">
        <v>107</v>
      </c>
      <c r="B181" s="28" t="s">
        <v>204</v>
      </c>
      <c r="C181" s="29" t="s">
        <v>118</v>
      </c>
      <c r="D181" s="95">
        <v>2.4</v>
      </c>
      <c r="E181" s="36"/>
      <c r="F181" s="36"/>
      <c r="G181" s="36">
        <f t="shared" si="47"/>
        <v>0</v>
      </c>
      <c r="H181" s="36">
        <f t="shared" si="45"/>
        <v>0</v>
      </c>
      <c r="I181" s="36">
        <f t="shared" si="46"/>
        <v>0</v>
      </c>
      <c r="J181" s="53"/>
      <c r="K181" s="63"/>
    </row>
    <row r="182" spans="1:11" s="5" customFormat="1" ht="29.1" customHeight="1">
      <c r="A182" s="76"/>
      <c r="B182" s="69" t="s">
        <v>205</v>
      </c>
      <c r="C182" s="70" t="s">
        <v>74</v>
      </c>
      <c r="D182" s="96">
        <v>1</v>
      </c>
      <c r="E182" s="71"/>
      <c r="F182" s="71"/>
      <c r="G182" s="71"/>
      <c r="H182" s="71">
        <f t="shared" si="45"/>
        <v>0</v>
      </c>
      <c r="I182" s="71">
        <f t="shared" si="46"/>
        <v>0</v>
      </c>
      <c r="J182" s="72" t="s">
        <v>161</v>
      </c>
      <c r="K182" s="33"/>
    </row>
    <row r="183" spans="1:11" s="26" customFormat="1" ht="28.05" customHeight="1">
      <c r="A183" s="113" t="s">
        <v>144</v>
      </c>
      <c r="B183" s="113"/>
      <c r="C183" s="113"/>
      <c r="D183" s="113"/>
      <c r="E183" s="77"/>
      <c r="F183" s="77"/>
      <c r="G183" s="78">
        <f>SUM(G140:G182)</f>
        <v>0</v>
      </c>
      <c r="H183" s="78">
        <f>SUM(H140:H182)</f>
        <v>0</v>
      </c>
      <c r="I183" s="78">
        <f>SUM(I140:I182)</f>
        <v>0</v>
      </c>
      <c r="J183" s="38"/>
      <c r="K183" s="63"/>
    </row>
    <row r="184" spans="1:11" s="23" customFormat="1" ht="17.100000000000001" customHeight="1">
      <c r="A184" s="114" t="s">
        <v>145</v>
      </c>
      <c r="B184" s="115"/>
      <c r="C184" s="115"/>
      <c r="D184" s="116"/>
      <c r="E184" s="81"/>
      <c r="F184" s="81"/>
      <c r="G184" s="77"/>
      <c r="H184" s="77"/>
      <c r="I184" s="77"/>
      <c r="J184" s="38"/>
      <c r="K184" s="62"/>
    </row>
    <row r="185" spans="1:11" s="27" customFormat="1" ht="12.6">
      <c r="A185" s="37" t="s">
        <v>108</v>
      </c>
      <c r="B185" s="28" t="s">
        <v>146</v>
      </c>
      <c r="C185" s="29" t="s">
        <v>115</v>
      </c>
      <c r="D185" s="97">
        <v>183.3</v>
      </c>
      <c r="E185" s="36"/>
      <c r="F185" s="36"/>
      <c r="G185" s="36">
        <f t="shared" ref="G185:G188" si="60">D185*E185</f>
        <v>0</v>
      </c>
      <c r="H185" s="36">
        <f t="shared" ref="H185:H188" si="61">D185*F185</f>
        <v>0</v>
      </c>
      <c r="I185" s="36">
        <f t="shared" ref="I185:I188" si="62">G185+H185</f>
        <v>0</v>
      </c>
      <c r="J185" s="35"/>
      <c r="K185" s="62"/>
    </row>
    <row r="186" spans="1:11" s="26" customFormat="1" ht="12.6">
      <c r="A186" s="37" t="s">
        <v>109</v>
      </c>
      <c r="B186" s="28" t="s">
        <v>147</v>
      </c>
      <c r="C186" s="29" t="s">
        <v>115</v>
      </c>
      <c r="D186" s="97">
        <v>183.3</v>
      </c>
      <c r="E186" s="36"/>
      <c r="F186" s="36"/>
      <c r="G186" s="36">
        <f t="shared" si="60"/>
        <v>0</v>
      </c>
      <c r="H186" s="36">
        <f t="shared" si="61"/>
        <v>0</v>
      </c>
      <c r="I186" s="36">
        <f t="shared" si="62"/>
        <v>0</v>
      </c>
      <c r="J186" s="35"/>
      <c r="K186" s="63"/>
    </row>
    <row r="187" spans="1:11" s="26" customFormat="1" ht="12.6">
      <c r="A187" s="37" t="s">
        <v>110</v>
      </c>
      <c r="B187" s="28" t="s">
        <v>148</v>
      </c>
      <c r="C187" s="29" t="s">
        <v>115</v>
      </c>
      <c r="D187" s="97">
        <v>183.3</v>
      </c>
      <c r="E187" s="36"/>
      <c r="F187" s="36"/>
      <c r="G187" s="36">
        <f t="shared" si="60"/>
        <v>0</v>
      </c>
      <c r="H187" s="36">
        <f t="shared" si="61"/>
        <v>0</v>
      </c>
      <c r="I187" s="36">
        <f t="shared" si="62"/>
        <v>0</v>
      </c>
      <c r="J187" s="35"/>
      <c r="K187" s="63"/>
    </row>
    <row r="188" spans="1:11" s="26" customFormat="1" ht="12.6">
      <c r="A188" s="37" t="s">
        <v>111</v>
      </c>
      <c r="B188" s="28" t="s">
        <v>149</v>
      </c>
      <c r="C188" s="29" t="s">
        <v>115</v>
      </c>
      <c r="D188" s="97">
        <v>183.3</v>
      </c>
      <c r="E188" s="36"/>
      <c r="F188" s="36"/>
      <c r="G188" s="36">
        <f t="shared" si="60"/>
        <v>0</v>
      </c>
      <c r="H188" s="36">
        <f t="shared" si="61"/>
        <v>0</v>
      </c>
      <c r="I188" s="36">
        <f t="shared" si="62"/>
        <v>0</v>
      </c>
      <c r="J188" s="35"/>
      <c r="K188" s="63"/>
    </row>
    <row r="189" spans="1:11" s="26" customFormat="1" ht="28.05" customHeight="1">
      <c r="A189" s="112" t="s">
        <v>150</v>
      </c>
      <c r="B189" s="112"/>
      <c r="C189" s="112"/>
      <c r="D189" s="112"/>
      <c r="E189" s="77"/>
      <c r="F189" s="77"/>
      <c r="G189" s="78">
        <f t="shared" ref="G189:H189" si="63">SUM(G185:G188)</f>
        <v>0</v>
      </c>
      <c r="H189" s="78">
        <f t="shared" si="63"/>
        <v>0</v>
      </c>
      <c r="I189" s="78">
        <f>SUM(I185:I188)</f>
        <v>0</v>
      </c>
      <c r="J189" s="40"/>
      <c r="K189" s="63"/>
    </row>
    <row r="190" spans="1:11" s="26" customFormat="1" ht="12.6">
      <c r="A190" s="112" t="s">
        <v>113</v>
      </c>
      <c r="B190" s="112"/>
      <c r="C190" s="112"/>
      <c r="D190" s="112"/>
      <c r="E190" s="77"/>
      <c r="F190" s="77"/>
      <c r="G190" s="78">
        <f>G189+G183+G137+G53</f>
        <v>0</v>
      </c>
      <c r="H190" s="78">
        <f>H189+H183+H137+H53</f>
        <v>0</v>
      </c>
      <c r="I190" s="78">
        <f>I189+I183+I137+I53</f>
        <v>0</v>
      </c>
      <c r="J190" s="40"/>
      <c r="K190" s="63"/>
    </row>
    <row r="191" spans="1:11" s="26" customFormat="1" ht="13.8">
      <c r="A191" s="112" t="s">
        <v>114</v>
      </c>
      <c r="B191" s="112"/>
      <c r="C191" s="112"/>
      <c r="D191" s="112"/>
      <c r="E191" s="77"/>
      <c r="F191" s="77"/>
      <c r="G191" s="77"/>
      <c r="H191" s="77"/>
      <c r="I191" s="77"/>
      <c r="J191" s="48"/>
      <c r="K191" s="63"/>
    </row>
    <row r="192" spans="1:11" ht="13.8"/>
    <row r="193" spans="2:2" ht="14.25" customHeight="1">
      <c r="B193" s="42" t="s">
        <v>158</v>
      </c>
    </row>
    <row r="194" spans="2:2" ht="14.25" customHeight="1">
      <c r="B194" s="1" t="s">
        <v>159</v>
      </c>
    </row>
  </sheetData>
  <mergeCells count="35">
    <mergeCell ref="J13:J14"/>
    <mergeCell ref="H5:J5"/>
    <mergeCell ref="A10:J10"/>
    <mergeCell ref="B9:J9"/>
    <mergeCell ref="A7:J7"/>
    <mergeCell ref="C13:C14"/>
    <mergeCell ref="G3:I3"/>
    <mergeCell ref="H4:I4"/>
    <mergeCell ref="A6:B6"/>
    <mergeCell ref="A11:I11"/>
    <mergeCell ref="A138:D138"/>
    <mergeCell ref="A38:D38"/>
    <mergeCell ref="A17:D17"/>
    <mergeCell ref="A53:D53"/>
    <mergeCell ref="A137:D137"/>
    <mergeCell ref="G13:I13"/>
    <mergeCell ref="A54:D54"/>
    <mergeCell ref="A16:D16"/>
    <mergeCell ref="D13:D14"/>
    <mergeCell ref="E13:F13"/>
    <mergeCell ref="A13:A14"/>
    <mergeCell ref="B13:B14"/>
    <mergeCell ref="A190:D190"/>
    <mergeCell ref="A191:D191"/>
    <mergeCell ref="A183:D183"/>
    <mergeCell ref="A184:D184"/>
    <mergeCell ref="A139:D139"/>
    <mergeCell ref="A25:D25"/>
    <mergeCell ref="A175:D175"/>
    <mergeCell ref="A148:D148"/>
    <mergeCell ref="A55:D55"/>
    <mergeCell ref="A189:D189"/>
    <mergeCell ref="A65:D65"/>
    <mergeCell ref="A120:D120"/>
    <mergeCell ref="A112:D112"/>
  </mergeCells>
  <phoneticPr fontId="27" type="noConversion"/>
  <pageMargins left="0.54" right="0.32" top="0.75" bottom="0.75" header="0.30000001192092901" footer="0.30000001192092901"/>
  <pageSetup paperSize="9" scale="4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Чистовая отделка МОП__изм1</vt:lpstr>
      <vt:lpstr>'Чистовая отделка МОП__изм1'!Заголовки_для_печати</vt:lpstr>
      <vt:lpstr>'Чистовая отделка МОП__изм1'!Область_печати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Нечипуренко Марина Александровна</dc:creator>
  <cp:lastModifiedBy>Сорокин Иван Анатольевич</cp:lastModifiedBy>
  <cp:lastPrinted>2025-12-16T03:28:08Z</cp:lastPrinted>
  <dcterms:created xsi:type="dcterms:W3CDTF">2020-09-30T08:50:27Z</dcterms:created>
  <dcterms:modified xsi:type="dcterms:W3CDTF">2025-12-29T09:32:31Z</dcterms:modified>
</cp:coreProperties>
</file>